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ue.colorado\Desktop\Web files\"/>
    </mc:Choice>
  </mc:AlternateContent>
  <bookViews>
    <workbookView xWindow="0" yWindow="0" windowWidth="24405" windowHeight="11160"/>
  </bookViews>
  <sheets>
    <sheet name="IELCE MidYear" sheetId="1" r:id="rId1"/>
    <sheet name="Lookups" sheetId="3" state="hidden" r:id="rId2"/>
    <sheet name="Grant Data" sheetId="4" state="hidden" r:id="rId3"/>
  </sheets>
  <externalReferences>
    <externalReference r:id="rId4"/>
  </externalReferences>
  <definedNames>
    <definedName name="Form_Fields">'Grant Data'!$C:$L</definedName>
    <definedName name="Managers" localSheetId="2">[1]Lookups!$A$10:$B$15</definedName>
    <definedName name="Managers">Lookups!$A$10:$B$15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 l="1"/>
  <c r="A22" i="1" s="1"/>
  <c r="A14" i="1"/>
  <c r="D14" i="1" s="1"/>
  <c r="C8" i="1"/>
  <c r="C7" i="1"/>
  <c r="E5" i="1"/>
  <c r="E4" i="1"/>
  <c r="E3" i="1"/>
  <c r="E2" i="1"/>
</calcChain>
</file>

<file path=xl/sharedStrings.xml><?xml version="1.0" encoding="utf-8"?>
<sst xmlns="http://schemas.openxmlformats.org/spreadsheetml/2006/main" count="399" uniqueCount="252">
  <si>
    <t>Contact Person Phone Number</t>
  </si>
  <si>
    <t>Contact Person Name</t>
  </si>
  <si>
    <t>Funds per Enrollment</t>
  </si>
  <si>
    <t>Project Award Amount</t>
  </si>
  <si>
    <t>Provider Name</t>
  </si>
  <si>
    <t xml:space="preserve"> Performance Outcomes
(Completed by Funded Agency)</t>
  </si>
  <si>
    <t>MID-YEAR INSTRUCTIONS</t>
  </si>
  <si>
    <t>Project Number</t>
  </si>
  <si>
    <r>
      <t xml:space="preserve">NRS Participant Projections
</t>
    </r>
    <r>
      <rPr>
        <b/>
        <sz val="8"/>
        <color theme="1"/>
        <rFont val="Arial"/>
        <family val="2"/>
      </rPr>
      <t>(Enrollment #APPROVED in Grant Award Form 1-D)</t>
    </r>
  </si>
  <si>
    <r>
      <t xml:space="preserve">Mid-Year NRS Participants </t>
    </r>
    <r>
      <rPr>
        <b/>
        <sz val="8"/>
        <color theme="1"/>
        <rFont val="Arial"/>
        <family val="2"/>
      </rPr>
      <t>(Unduplicated Student Enrollments)</t>
    </r>
  </si>
  <si>
    <t>Mid-Year Participant Percentage</t>
  </si>
  <si>
    <t xml:space="preserve">Do you need technical assistance implementing your Adult Education Program?  </t>
  </si>
  <si>
    <r>
      <t xml:space="preserve">4. Mid-year participant percentages will be autopopulated based on approved </t>
    </r>
    <r>
      <rPr>
        <sz val="11"/>
        <color theme="1"/>
        <rFont val="Arial"/>
        <family val="2"/>
      </rPr>
      <t>projected enrollment compared to actual mid-year enrollment.</t>
    </r>
  </si>
  <si>
    <t>Email Address</t>
  </si>
  <si>
    <t>Click here to select from dropdown menu</t>
  </si>
  <si>
    <t>Yes</t>
  </si>
  <si>
    <t>No</t>
  </si>
  <si>
    <t>Grant Managers</t>
  </si>
  <si>
    <t>Name</t>
  </si>
  <si>
    <t>Email</t>
  </si>
  <si>
    <t>Chris Ciardo</t>
  </si>
  <si>
    <t>Christopher.Ciardo@fldoe.org</t>
  </si>
  <si>
    <t>Daphne Kilpatrick</t>
  </si>
  <si>
    <t>daphne.kilpatrick@fldoe.org</t>
  </si>
  <si>
    <t>Darl Walker</t>
  </si>
  <si>
    <t>darl.walker@fldoe.org</t>
  </si>
  <si>
    <t>John Occhiuzzo</t>
  </si>
  <si>
    <t>john.occhiuzzo@fldoe.org</t>
  </si>
  <si>
    <t>Ordania Jones</t>
  </si>
  <si>
    <t>ordania.jones@fldoe.org</t>
  </si>
  <si>
    <t>Program Type</t>
  </si>
  <si>
    <t>Grant Year</t>
  </si>
  <si>
    <t>Grant Number</t>
  </si>
  <si>
    <t>Original Allocation</t>
  </si>
  <si>
    <t>Funds per enrollment</t>
  </si>
  <si>
    <t>Projected NRS participants</t>
  </si>
  <si>
    <t>Mid year NRS participants</t>
  </si>
  <si>
    <t>Agency</t>
  </si>
  <si>
    <t>Contact_Grant</t>
  </si>
  <si>
    <t>Phone number_Grant</t>
  </si>
  <si>
    <t>Email Address_Grant</t>
  </si>
  <si>
    <t>Project Manager</t>
  </si>
  <si>
    <t>2017-18</t>
  </si>
  <si>
    <t>Leon</t>
  </si>
  <si>
    <t>Regina Browning</t>
  </si>
  <si>
    <t xml:space="preserve">(850) 922-5343   Ext:      </t>
  </si>
  <si>
    <t>Santa Fe College</t>
  </si>
  <si>
    <t>Julie Falt</t>
  </si>
  <si>
    <t xml:space="preserve">(352) 395-5967   Ext:      </t>
  </si>
  <si>
    <t>julie.falt@sfcollege.edu</t>
  </si>
  <si>
    <t>Lee</t>
  </si>
  <si>
    <t>Rita Davis</t>
  </si>
  <si>
    <t xml:space="preserve">(239) 939-6304   Ext:      </t>
  </si>
  <si>
    <t>ritaed@leeschools.net</t>
  </si>
  <si>
    <t>Indian River State College</t>
  </si>
  <si>
    <t>Kelly Amatucci</t>
  </si>
  <si>
    <t xml:space="preserve">(772) 462-7674   Ext:      </t>
  </si>
  <si>
    <t>kamatucc@irsc.edu</t>
  </si>
  <si>
    <t>Citrus</t>
  </si>
  <si>
    <t>Gloria Bishop</t>
  </si>
  <si>
    <t xml:space="preserve">(352) 726-2430   Ext: 4313 </t>
  </si>
  <si>
    <t>bishopg@citrus.k12.fl.us</t>
  </si>
  <si>
    <t>Marion</t>
  </si>
  <si>
    <t>Mark Vianello, Executive Director CTE</t>
  </si>
  <si>
    <t>Mark.vianello@marion.k12.fl.us</t>
  </si>
  <si>
    <t>Clay</t>
  </si>
  <si>
    <t>Shannah Kosek</t>
  </si>
  <si>
    <t xml:space="preserve">(904) 336-4450   Ext:      </t>
  </si>
  <si>
    <t>shannah.kosek@myoneclay.net</t>
  </si>
  <si>
    <t>Florida State College at Jacksonville</t>
  </si>
  <si>
    <t>Jennifer Peterson</t>
  </si>
  <si>
    <t xml:space="preserve">(904) 632-3291   Ext:      </t>
  </si>
  <si>
    <t>jennifer.peterson@fscj.edu</t>
  </si>
  <si>
    <t>Pensacola State College</t>
  </si>
  <si>
    <t>Pinellas</t>
  </si>
  <si>
    <t>Charlotte</t>
  </si>
  <si>
    <t>Deelynn Bennett</t>
  </si>
  <si>
    <t xml:space="preserve">(941) 255-7500   Ext: 101  </t>
  </si>
  <si>
    <t>deelynn.bennett@yourcharlotteschools.net</t>
  </si>
  <si>
    <t>South Florida State College</t>
  </si>
  <si>
    <t>Courtney Green</t>
  </si>
  <si>
    <t xml:space="preserve">(863) 784-7431   Ext:      </t>
  </si>
  <si>
    <t>courtney.green@southflorida.edu</t>
  </si>
  <si>
    <t>Hernando</t>
  </si>
  <si>
    <t>Sophia Watson</t>
  </si>
  <si>
    <t xml:space="preserve">(352) 797-7018   Ext: 415  </t>
  </si>
  <si>
    <t>watson_s@hcsb.k12.fl.us</t>
  </si>
  <si>
    <t>De Soto</t>
  </si>
  <si>
    <t>Kathy Severson</t>
  </si>
  <si>
    <t xml:space="preserve">(863) 993-1333   Ext:      </t>
  </si>
  <si>
    <t>kathy.severson@desotoschools.com</t>
  </si>
  <si>
    <t>Manatee</t>
  </si>
  <si>
    <t>Doug Wagner, Executive Director, Adult, &amp; CTE</t>
  </si>
  <si>
    <t xml:space="preserve">(941) 751-6550   Ext: 2057 </t>
  </si>
  <si>
    <t>wagnerd@manateeschools.net</t>
  </si>
  <si>
    <t>Pasco</t>
  </si>
  <si>
    <t>Terry Aunchman, Director of CTE</t>
  </si>
  <si>
    <t xml:space="preserve">(813) 794-2211   Ext:      </t>
  </si>
  <si>
    <t>taunchma@pasco.k12.fl.us</t>
  </si>
  <si>
    <t>Palm Beach</t>
  </si>
  <si>
    <t xml:space="preserve">(561) 649-6015   Ext:      </t>
  </si>
  <si>
    <t>Broward</t>
  </si>
  <si>
    <t>Enid Valdez</t>
  </si>
  <si>
    <t xml:space="preserve">(754) 321-8401   Ext:      </t>
  </si>
  <si>
    <t>enid.valdez@browardschools.com</t>
  </si>
  <si>
    <t>Miami Dade College</t>
  </si>
  <si>
    <t>Monroe</t>
  </si>
  <si>
    <t>Dr. Jerry Caputo</t>
  </si>
  <si>
    <t>(305) 293-1400   Ext: 53386</t>
  </si>
  <si>
    <t>gerald.caputo@keysschools.com</t>
  </si>
  <si>
    <t>Sarasota</t>
  </si>
  <si>
    <t>(941) 924-1365   Ext: 62495</t>
  </si>
  <si>
    <t>Eric.McClendon@sarasotacountyschools.net</t>
  </si>
  <si>
    <t>Polk</t>
  </si>
  <si>
    <t>Marc Hutek, Associate Superintendent</t>
  </si>
  <si>
    <t xml:space="preserve">(863) 519-8438   Ext:      </t>
  </si>
  <si>
    <t>marc.hutek@polk-fl.net</t>
  </si>
  <si>
    <t>St. Johns</t>
  </si>
  <si>
    <t xml:space="preserve">(904) 547-3430   Ext:      </t>
  </si>
  <si>
    <t>Flagler</t>
  </si>
  <si>
    <t>Sharon Kochenour</t>
  </si>
  <si>
    <t xml:space="preserve">(386) 447-4345   Ext:      </t>
  </si>
  <si>
    <t>kochenours@flaglerschools.com</t>
  </si>
  <si>
    <t>Lake</t>
  </si>
  <si>
    <t>DeAnna Thomas</t>
  </si>
  <si>
    <t xml:space="preserve">(352) 589-2250   Ext: 1813 </t>
  </si>
  <si>
    <t>thomasd@lake.k12.fl.us</t>
  </si>
  <si>
    <t>Santa Rosa</t>
  </si>
  <si>
    <t>Donna Christopher</t>
  </si>
  <si>
    <t xml:space="preserve">(850) 983-5710   Ext:      </t>
  </si>
  <si>
    <t>Northwest Florida State College</t>
  </si>
  <si>
    <t>Julie Terrell</t>
  </si>
  <si>
    <t xml:space="preserve">(850) 729-6437   Ext:      </t>
  </si>
  <si>
    <t>terrellj@nwfsc.edu</t>
  </si>
  <si>
    <t>Brevard</t>
  </si>
  <si>
    <t>Jeffery Arnott</t>
  </si>
  <si>
    <t xml:space="preserve">(321) 633-3660   Ext: 198  </t>
  </si>
  <si>
    <t>Seminole State College of Florida</t>
  </si>
  <si>
    <t xml:space="preserve">(407) 708-2119   Ext:      </t>
  </si>
  <si>
    <t>Daytona State College</t>
  </si>
  <si>
    <t>Osceola</t>
  </si>
  <si>
    <t>stefanom@osceola.k12.fl.us</t>
  </si>
  <si>
    <t>Orange</t>
  </si>
  <si>
    <t>Rosa Grant</t>
  </si>
  <si>
    <t xml:space="preserve">(407) 317-3200   Ext: 2708 </t>
  </si>
  <si>
    <t>Hillsborough</t>
  </si>
  <si>
    <t>Josalyn Michelle Loango</t>
  </si>
  <si>
    <t xml:space="preserve">(813) 231-1929   Ext:      </t>
  </si>
  <si>
    <t>Josalyn.Loango@sdhc.k12.fl.us</t>
  </si>
  <si>
    <t>Collier</t>
  </si>
  <si>
    <t>Miami-Dade</t>
  </si>
  <si>
    <t>Iraida R. Mendez-Cartaya</t>
  </si>
  <si>
    <t xml:space="preserve">(305) 995-1497   Ext:      </t>
  </si>
  <si>
    <t>imendez@dadeschools.net</t>
  </si>
  <si>
    <t>1. Save a copy of the Excel form to your computer.</t>
  </si>
  <si>
    <t>If yes, to facilitate service, please state your need(s) and your FLDOE program manager will contact you. Please respond here:</t>
  </si>
  <si>
    <t xml:space="preserve">6. Email the completed Mid-Year Performance Reporting Form to your FLDOE Program Manager. </t>
  </si>
  <si>
    <t>Insert Grant Manager Contact</t>
  </si>
  <si>
    <t>2. Click on the Project Number drop down menu and select the project award number you are reporting. This will auto-populate the following fields: Provider Name, Contact Person Name, Phone Number, Email Address, Project Award Amount, Funds per Enrollment, and NRS Participant Projections approved in your grant award found on Form 1-D.</t>
  </si>
  <si>
    <r>
      <t>3. Provide information in the green shaded cell labeled Mid-Year NRS Participants.
        -</t>
    </r>
    <r>
      <rPr>
        <i/>
        <sz val="11"/>
        <color theme="1"/>
        <rFont val="Arial"/>
        <family val="2"/>
      </rPr>
      <t>Note: Year to Date NRS Participants based on unduplicated enrollment in all NRS eligible programs; students enrolled in more than one NRS eligible program in the year are only counted once. Only report students who are enrolled on or after the project start date found in box 6 labeled Project Periods of the Project Award Notification (DOE 200).</t>
    </r>
    <r>
      <rPr>
        <sz val="11"/>
        <color theme="1"/>
        <rFont val="Arial"/>
        <family val="2"/>
      </rPr>
      <t xml:space="preserve">
</t>
    </r>
  </si>
  <si>
    <t>5. Respond to the technical assistance question by clicking on the dropdown menu and selecting either YES or NO. If assistance is needed, respond in the green box provided.
provided.</t>
  </si>
  <si>
    <t>Mid-Year Performance Reporting Form
Integrated English Literacy and Civics Education
Program Year 2017-2018</t>
  </si>
  <si>
    <t>Ebonee Dennis</t>
  </si>
  <si>
    <t>ebonee.dennis@fldoe.org</t>
  </si>
  <si>
    <t>English Literacy/Civics Education</t>
  </si>
  <si>
    <t>410-1938B-8CE01</t>
  </si>
  <si>
    <t>282-1938B-8CE02</t>
  </si>
  <si>
    <t>282-1938B-8CE01</t>
  </si>
  <si>
    <t>580-1938B-8CE01</t>
  </si>
  <si>
    <t>Eric McClendon, Asst. Director</t>
  </si>
  <si>
    <t>530-1938B-8CE01</t>
  </si>
  <si>
    <t>270-1938B-8CE01</t>
  </si>
  <si>
    <t>290-1938B-8CE01</t>
  </si>
  <si>
    <t>510-1938B-8CE01</t>
  </si>
  <si>
    <t>520-1938B-8CE01</t>
  </si>
  <si>
    <t>Margaret Paynter, Managing Officer, Adult Ed</t>
  </si>
  <si>
    <t xml:space="preserve">(727) 588-6015   Ext:      </t>
  </si>
  <si>
    <t>paynterm@pcsb.org</t>
  </si>
  <si>
    <t>550-1938B-8CE01</t>
  </si>
  <si>
    <t>162-1938B-8CE01</t>
  </si>
  <si>
    <t>100-1938B-8CE01</t>
  </si>
  <si>
    <t>090-1938B-8CE01</t>
  </si>
  <si>
    <t>012-1938B-8CE01</t>
  </si>
  <si>
    <t>372-1938B-8CE01</t>
  </si>
  <si>
    <t>Tallahassee Community College</t>
  </si>
  <si>
    <t>Rick Frazier</t>
  </si>
  <si>
    <t xml:space="preserve">(850) 201-8708   Ext:      </t>
  </si>
  <si>
    <t>frazierr@tcc.fl.edu</t>
  </si>
  <si>
    <t>372-1938B-8CE02</t>
  </si>
  <si>
    <t xml:space="preserve">(850) 201-6549   Ext:      </t>
  </si>
  <si>
    <t>370-1938B-8CE01</t>
  </si>
  <si>
    <t>Browningr@leonschools.net</t>
  </si>
  <si>
    <t>462-1938B-8CE02</t>
  </si>
  <si>
    <t>462-1938B-8CE01</t>
  </si>
  <si>
    <t>172-1938B-8CE01</t>
  </si>
  <si>
    <t>Oseph Kyle</t>
  </si>
  <si>
    <t xml:space="preserve">(850) 484-2132   Ext:      </t>
  </si>
  <si>
    <t>jkyle@pensacolastate.edu</t>
  </si>
  <si>
    <t>570-1938B-8CE01</t>
  </si>
  <si>
    <t>christopherd@santoarosa.k12.fl.us</t>
  </si>
  <si>
    <t>060-1938B-8CE01</t>
  </si>
  <si>
    <t>132-1938B-8CE01</t>
  </si>
  <si>
    <t>Sherry Joseph</t>
  </si>
  <si>
    <t xml:space="preserve">(305) 237-2187   Ext:      </t>
  </si>
  <si>
    <t>sjoseph1@mdc.edu</t>
  </si>
  <si>
    <t>440-1938B-8CE01</t>
  </si>
  <si>
    <t>500-1938B-8CE01</t>
  </si>
  <si>
    <t>Guarn Sims</t>
  </si>
  <si>
    <t>guarn,sims@palmbeachschools.org</t>
  </si>
  <si>
    <t>130-1938B-8CE01</t>
  </si>
  <si>
    <t>592-1938B-8CE01</t>
  </si>
  <si>
    <t>William Elshoff</t>
  </si>
  <si>
    <t>elshoffw@seminolestate.edu</t>
  </si>
  <si>
    <t>180-1938B-8CE01</t>
  </si>
  <si>
    <t>642-1938B-8CE01</t>
  </si>
  <si>
    <t>Kathryn Clark</t>
  </si>
  <si>
    <t xml:space="preserve">(386) 506-3820   Ext:      </t>
  </si>
  <si>
    <t>kathryn_clark@daytonastate.edu</t>
  </si>
  <si>
    <t>080-1938B-8CE01</t>
  </si>
  <si>
    <t>110-1938B-8CE01</t>
  </si>
  <si>
    <t>Ariel Pechokas</t>
  </si>
  <si>
    <t xml:space="preserve">(239) 377-0959   Ext:      </t>
  </si>
  <si>
    <t>pechokar@collierschools.com</t>
  </si>
  <si>
    <t>360-1938B-8CE01</t>
  </si>
  <si>
    <t>050-1938B-8CE01</t>
  </si>
  <si>
    <t>arnott,jeffery@brevardschools.org</t>
  </si>
  <si>
    <t>562-1938B-8CE02</t>
  </si>
  <si>
    <t>562-1938B-8CE01</t>
  </si>
  <si>
    <t>kamutucc@irsc.edu</t>
  </si>
  <si>
    <t>480-1938B-8CE01</t>
  </si>
  <si>
    <t>rosa,grant@ocps.net</t>
  </si>
  <si>
    <t>350-1938B-8CE01</t>
  </si>
  <si>
    <t>490-1938B-8CE01</t>
  </si>
  <si>
    <t>Melanie Setfanowicz</t>
  </si>
  <si>
    <t xml:space="preserve">(470) 518-4579   Ext:      </t>
  </si>
  <si>
    <t>140-1938B-8CE02</t>
  </si>
  <si>
    <t>420-1938B-8CE02</t>
  </si>
  <si>
    <t xml:space="preserve">(352) 671-7200   Ext:      </t>
  </si>
  <si>
    <t>540-1938B-8CE01</t>
  </si>
  <si>
    <t>Putnam</t>
  </si>
  <si>
    <t>Lucia Valdivia-Sanchez</t>
  </si>
  <si>
    <t xml:space="preserve">(386) 698-4710   Ext:      </t>
  </si>
  <si>
    <t>lvaldiviasanchez@my.putnamschools.org</t>
  </si>
  <si>
    <t>Patrick Flahive</t>
  </si>
  <si>
    <t>patrick.flahive@stjohns.k12.fl.us</t>
  </si>
  <si>
    <t>562-1938B-8CE03</t>
  </si>
  <si>
    <t>Indian River</t>
  </si>
  <si>
    <t>610-1938B-8CE02</t>
  </si>
  <si>
    <t>Suwannee</t>
  </si>
  <si>
    <t>Mary Keen</t>
  </si>
  <si>
    <t xml:space="preserve">(386) 647-4230   Ext:      </t>
  </si>
  <si>
    <t>mary.keen@suwannee.k12.fl.us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</si>
</sst>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quot;$&quot;#,##0.00;\(&quot;$&quot;#,##0.00\)"/>
  </numFmts>
  <fonts count="18"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1"/>
      <color rgb="FFFF0000"/>
      <name val="Arial"/>
      <family val="2"/>
    </font>
    <font>
      <sz val="11"/>
      <color theme="1"/>
      <name val="Calibri"/>
      <family val="2"/>
      <scheme val="minor"/>
    </font>
    <font>
      <b/>
      <sz val="8"/>
      <color theme="1"/>
      <name val="Arial"/>
      <family val="2"/>
    </font>
    <font>
      <b/>
      <sz val="11"/>
      <name val="Arial"/>
      <family val="2"/>
    </font>
    <font>
      <b/>
      <u/>
      <sz val="11"/>
      <color theme="1"/>
      <name val="Arial"/>
      <family val="2"/>
    </font>
    <font>
      <u/>
      <sz val="11"/>
      <color theme="1"/>
      <name val="Arial"/>
      <family val="2"/>
    </font>
    <font>
      <sz val="11"/>
      <name val="Arial"/>
      <family val="2"/>
    </font>
    <font>
      <sz val="10"/>
      <color indexed="8"/>
      <name val="Arial"/>
      <family val="2"/>
    </font>
    <font>
      <sz val="11"/>
      <color indexed="8"/>
      <name val="Calibri"/>
      <family val="2"/>
    </font>
    <font>
      <i/>
      <sz val="11"/>
      <color theme="1"/>
      <name val="Arial"/>
      <family val="2"/>
    </font>
    <font>
      <sz val="16"/>
      <color rgb="FFFF0000"/>
      <name val="Arial"/>
      <family val="2"/>
    </font>
    <font>
      <sz val="16"/>
      <color theme="1"/>
      <name val="Arial"/>
      <family val="2"/>
    </font>
    <font>
      <sz val="11"/>
      <color indexed="8"/>
      <name val="Calibri"/>
    </font>
    <font>
      <sz val="10"/>
      <color indexed="8"/>
      <name val="Arial"/>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indexed="22"/>
        <bgColor indexed="0"/>
      </patternFill>
    </fill>
    <fill>
      <patternFill patternType="solid">
        <fgColor theme="9"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6">
    <xf numFmtId="0" fontId="0" fillId="0" borderId="0"/>
    <xf numFmtId="44"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17" fillId="0" borderId="0"/>
  </cellStyleXfs>
  <cellXfs count="86">
    <xf numFmtId="0" fontId="0" fillId="0" borderId="0" xfId="0"/>
    <xf numFmtId="0" fontId="3" fillId="0" borderId="0" xfId="0" applyFont="1"/>
    <xf numFmtId="0" fontId="1" fillId="0" borderId="0" xfId="0" applyFont="1" applyFill="1" applyBorder="1" applyAlignment="1">
      <alignment horizontal="center" vertical="center"/>
    </xf>
    <xf numFmtId="0" fontId="3" fillId="0" borderId="0" xfId="0" applyFont="1" applyFill="1" applyBorder="1" applyAlignment="1">
      <alignment horizontal="center"/>
    </xf>
    <xf numFmtId="0" fontId="1" fillId="0" borderId="0" xfId="0" applyFont="1" applyBorder="1" applyAlignment="1">
      <alignment horizontal="center" vertical="center"/>
    </xf>
    <xf numFmtId="0" fontId="8" fillId="0" borderId="0" xfId="0" applyFont="1"/>
    <xf numFmtId="0" fontId="9" fillId="0" borderId="0" xfId="0" applyFont="1"/>
    <xf numFmtId="0" fontId="3" fillId="0" borderId="0" xfId="0" applyFont="1" applyAlignment="1">
      <alignment horizontal="left" vertical="top" wrapText="1"/>
    </xf>
    <xf numFmtId="0" fontId="3" fillId="0" borderId="0" xfId="0" applyFont="1" applyAlignment="1">
      <alignment vertical="top" wrapText="1"/>
    </xf>
    <xf numFmtId="0" fontId="1" fillId="0" borderId="0" xfId="0" applyFont="1" applyFill="1" applyBorder="1" applyAlignment="1">
      <alignment horizontal="left"/>
    </xf>
    <xf numFmtId="164" fontId="1" fillId="0" borderId="0" xfId="1" applyNumberFormat="1" applyFont="1" applyFill="1" applyBorder="1" applyAlignment="1">
      <alignment horizontal="center"/>
    </xf>
    <xf numFmtId="164" fontId="1" fillId="0" borderId="0" xfId="1" applyNumberFormat="1" applyFont="1" applyFill="1" applyBorder="1"/>
    <xf numFmtId="0" fontId="1" fillId="0" borderId="0" xfId="0" applyFont="1" applyFill="1" applyBorder="1" applyAlignment="1">
      <alignment horizontal="left" vertical="center"/>
    </xf>
    <xf numFmtId="0" fontId="2"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3" fillId="0" borderId="0" xfId="0" applyFont="1" applyFill="1"/>
    <xf numFmtId="0" fontId="3" fillId="0" borderId="0" xfId="0" applyFont="1" applyFill="1" applyBorder="1"/>
    <xf numFmtId="0" fontId="3" fillId="0" borderId="0" xfId="0" applyFont="1" applyBorder="1"/>
    <xf numFmtId="0" fontId="8" fillId="0" borderId="0" xfId="0" applyFont="1" applyFill="1" applyBorder="1"/>
    <xf numFmtId="0" fontId="9" fillId="0" borderId="0" xfId="0" applyFont="1" applyFill="1" applyBorder="1"/>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xf>
    <xf numFmtId="9" fontId="4" fillId="0" borderId="0" xfId="2" applyNumberFormat="1" applyFont="1" applyFill="1" applyBorder="1" applyAlignment="1">
      <alignment horizontal="center" vertical="center"/>
    </xf>
    <xf numFmtId="9" fontId="1" fillId="0" borderId="10" xfId="2" applyNumberFormat="1" applyFont="1" applyFill="1" applyBorder="1" applyAlignment="1">
      <alignment horizontal="center" vertical="center"/>
    </xf>
    <xf numFmtId="0" fontId="12" fillId="5" borderId="13" xfId="3" applyFont="1" applyFill="1" applyBorder="1" applyAlignment="1">
      <alignment horizontal="left"/>
    </xf>
    <xf numFmtId="0" fontId="12" fillId="0" borderId="14" xfId="4" applyFont="1" applyFill="1" applyBorder="1" applyAlignment="1">
      <alignment wrapText="1"/>
    </xf>
    <xf numFmtId="0" fontId="12" fillId="5" borderId="13" xfId="3" applyFont="1" applyFill="1" applyBorder="1" applyAlignment="1">
      <alignment horizontal="center" wrapText="1"/>
    </xf>
    <xf numFmtId="0" fontId="12" fillId="5" borderId="13" xfId="3" applyFont="1" applyFill="1" applyBorder="1" applyAlignment="1">
      <alignment horizontal="center"/>
    </xf>
    <xf numFmtId="0" fontId="0" fillId="0" borderId="0" xfId="0" applyAlignment="1">
      <alignment wrapText="1"/>
    </xf>
    <xf numFmtId="0" fontId="12" fillId="5" borderId="0" xfId="3" applyFont="1" applyFill="1" applyBorder="1" applyAlignment="1">
      <alignment horizontal="center"/>
    </xf>
    <xf numFmtId="0" fontId="14" fillId="0" borderId="0" xfId="0" applyFont="1"/>
    <xf numFmtId="0" fontId="1" fillId="4" borderId="1" xfId="0" applyFont="1" applyFill="1" applyBorder="1" applyAlignment="1" applyProtection="1">
      <alignment horizontal="center" vertical="center"/>
      <protection locked="0"/>
    </xf>
    <xf numFmtId="0" fontId="15" fillId="0" borderId="0" xfId="0" applyFont="1" applyProtection="1">
      <protection locked="0"/>
    </xf>
    <xf numFmtId="0" fontId="16" fillId="0" borderId="14" xfId="5" applyFont="1" applyFill="1" applyBorder="1" applyAlignment="1">
      <alignment wrapText="1"/>
    </xf>
    <xf numFmtId="165" fontId="16" fillId="0" borderId="14" xfId="5" applyNumberFormat="1" applyFont="1" applyFill="1" applyBorder="1" applyAlignment="1">
      <alignment horizontal="right" wrapText="1"/>
    </xf>
    <xf numFmtId="0" fontId="16" fillId="0" borderId="14" xfId="5" applyFont="1" applyFill="1" applyBorder="1" applyAlignment="1">
      <alignment horizontal="righ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0" borderId="0" xfId="0" applyFont="1" applyAlignment="1">
      <alignment horizontal="left" vertical="top" wrapText="1"/>
    </xf>
    <xf numFmtId="0" fontId="3" fillId="0" borderId="0" xfId="0" applyFont="1" applyAlignment="1">
      <alignment vertical="top" wrapText="1"/>
    </xf>
    <xf numFmtId="0" fontId="3" fillId="0" borderId="0" xfId="0" applyFont="1" applyFill="1"/>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4" borderId="18" xfId="0" applyFont="1" applyFill="1" applyBorder="1" applyAlignment="1">
      <alignment horizontal="left" vertical="center"/>
    </xf>
    <xf numFmtId="0" fontId="1" fillId="4" borderId="0" xfId="0" applyFont="1" applyFill="1" applyBorder="1" applyAlignment="1">
      <alignment horizontal="left" vertical="center"/>
    </xf>
    <xf numFmtId="0" fontId="1" fillId="4" borderId="5" xfId="0" applyFont="1" applyFill="1" applyBorder="1" applyAlignment="1">
      <alignment horizontal="left" vertical="center"/>
    </xf>
    <xf numFmtId="0" fontId="1" fillId="4" borderId="6" xfId="0" applyFont="1" applyFill="1" applyBorder="1" applyAlignment="1">
      <alignment horizontal="left" vertical="center"/>
    </xf>
    <xf numFmtId="0" fontId="1" fillId="4" borderId="15" xfId="0" applyFont="1" applyFill="1" applyBorder="1" applyAlignment="1" applyProtection="1">
      <alignment horizontal="left" vertical="center"/>
      <protection locked="0"/>
    </xf>
    <xf numFmtId="0" fontId="1" fillId="4" borderId="16"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1" fillId="3" borderId="1" xfId="0" applyFont="1" applyFill="1" applyBorder="1" applyAlignment="1">
      <alignment horizontal="left"/>
    </xf>
    <xf numFmtId="0" fontId="1" fillId="3" borderId="3" xfId="0" applyFont="1" applyFill="1" applyBorder="1" applyAlignment="1">
      <alignment horizontal="left"/>
    </xf>
    <xf numFmtId="0" fontId="4"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2" fillId="0" borderId="8" xfId="0" applyFont="1" applyBorder="1" applyAlignment="1">
      <alignment horizontal="center" vertical="center" wrapText="1"/>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6" xfId="0" applyFont="1" applyFill="1" applyBorder="1" applyAlignment="1">
      <alignment horizontal="center"/>
    </xf>
    <xf numFmtId="0" fontId="1" fillId="6" borderId="2" xfId="0" applyFont="1" applyFill="1" applyBorder="1" applyAlignment="1" applyProtection="1">
      <alignment horizontal="center" vertical="center" wrapText="1"/>
      <protection locked="0"/>
    </xf>
    <xf numFmtId="0" fontId="1" fillId="6" borderId="3" xfId="0" applyFont="1" applyFill="1" applyBorder="1" applyAlignment="1" applyProtection="1">
      <alignment horizontal="center" vertical="center" wrapText="1"/>
      <protection locked="0"/>
    </xf>
    <xf numFmtId="164" fontId="1" fillId="0" borderId="1" xfId="1" applyNumberFormat="1" applyFont="1" applyBorder="1" applyAlignment="1">
      <alignment horizontal="center"/>
    </xf>
    <xf numFmtId="164" fontId="1" fillId="0" borderId="3" xfId="1" applyNumberFormat="1" applyFont="1" applyBorder="1" applyAlignment="1">
      <alignment horizontal="center"/>
    </xf>
    <xf numFmtId="164" fontId="1" fillId="0" borderId="1" xfId="1" applyNumberFormat="1" applyFont="1" applyFill="1" applyBorder="1"/>
    <xf numFmtId="164" fontId="1" fillId="0" borderId="3" xfId="1" applyNumberFormat="1" applyFont="1" applyFill="1" applyBorder="1"/>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cellXfs>
  <cellStyles count="6">
    <cellStyle name="Currency" xfId="1" builtinId="4"/>
    <cellStyle name="Normal" xfId="0" builtinId="0"/>
    <cellStyle name="Normal_Grant Data_1" xfId="5"/>
    <cellStyle name="Normal_HIDDEN DATA SHEET" xfId="3"/>
    <cellStyle name="Normal_Lookups" xfId="4"/>
    <cellStyle name="Percent" xfId="2" builtinId="5"/>
  </cellStyles>
  <dxfs count="3">
    <dxf>
      <fill>
        <patternFill>
          <bgColor theme="1"/>
        </patternFill>
      </fill>
    </dxf>
    <dxf>
      <font>
        <color rgb="FFFF0000"/>
      </font>
    </dxf>
    <dxf>
      <font>
        <color rgb="FF00B05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15</xdr:row>
          <xdr:rowOff>38100</xdr:rowOff>
        </xdr:from>
        <xdr:to>
          <xdr:col>4</xdr:col>
          <xdr:colOff>0</xdr:colOff>
          <xdr:row>15</xdr:row>
          <xdr:rowOff>228600</xdr:rowOff>
        </xdr:to>
        <xdr:sp macro="" textlink="">
          <xdr:nvSpPr>
            <xdr:cNvPr id="1025" name="TechAssistYes"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15</xdr:row>
          <xdr:rowOff>47625</xdr:rowOff>
        </xdr:from>
        <xdr:to>
          <xdr:col>4</xdr:col>
          <xdr:colOff>0</xdr:colOff>
          <xdr:row>15</xdr:row>
          <xdr:rowOff>238125</xdr:rowOff>
        </xdr:to>
        <xdr:sp macro="" textlink="">
          <xdr:nvSpPr>
            <xdr:cNvPr id="1026" name="TechAssistNo"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ata%20Requests%20and%20Reports\Grants%20Unit\Marcy%20Sieg\17-18%20Performance%20Reporting%20Form%20End%20of%20Year%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 Performance Form"/>
      <sheetName val="AGE Performance Full Form"/>
      <sheetName val="Lookups"/>
      <sheetName val="Grant Data"/>
    </sheetNames>
    <sheetDataSet>
      <sheetData sheetId="0" refreshError="1"/>
      <sheetData sheetId="1" refreshError="1"/>
      <sheetData sheetId="2">
        <row r="10">
          <cell r="A10" t="str">
            <v>Chris Ciardo</v>
          </cell>
          <cell r="B10" t="str">
            <v>Christopher.Ciardo@fldoe.org</v>
          </cell>
        </row>
        <row r="11">
          <cell r="A11" t="str">
            <v>Daphne Kilpatrick</v>
          </cell>
          <cell r="B11" t="str">
            <v>daphne.kilpatrick@fldoe.org</v>
          </cell>
        </row>
        <row r="12">
          <cell r="A12" t="str">
            <v>Darl Walker</v>
          </cell>
          <cell r="B12" t="str">
            <v>darl.walker@fldoe.org</v>
          </cell>
        </row>
        <row r="13">
          <cell r="A13" t="str">
            <v>Ebonee Daniels</v>
          </cell>
          <cell r="B13" t="str">
            <v>ebonee.daniels@fldoe.org</v>
          </cell>
        </row>
        <row r="14">
          <cell r="A14" t="str">
            <v>John Occhiuzzo</v>
          </cell>
          <cell r="B14" t="str">
            <v>john.occhiuzzo@fldoe.org</v>
          </cell>
        </row>
        <row r="15">
          <cell r="A15" t="str">
            <v>Ordania Jones</v>
          </cell>
          <cell r="B15" t="str">
            <v>ordania.jones@fldoe.org</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M52"/>
  <sheetViews>
    <sheetView showGridLines="0" tabSelected="1" zoomScale="85" zoomScaleNormal="85" workbookViewId="0">
      <selection activeCell="F16" sqref="F16:G16"/>
    </sheetView>
  </sheetViews>
  <sheetFormatPr defaultColWidth="9.140625" defaultRowHeight="14.25" x14ac:dyDescent="0.2"/>
  <cols>
    <col min="1" max="1" width="9.140625" style="1" customWidth="1"/>
    <col min="2" max="2" width="16.28515625" style="1" customWidth="1"/>
    <col min="3" max="3" width="26.28515625" style="1" bestFit="1" customWidth="1"/>
    <col min="4" max="4" width="20.7109375" style="1" bestFit="1" customWidth="1"/>
    <col min="5" max="5" width="26.42578125" style="1" customWidth="1"/>
    <col min="6" max="10" width="13.7109375" style="1" customWidth="1"/>
    <col min="11" max="11" width="14" style="1" customWidth="1"/>
    <col min="12" max="16384" width="9.140625" style="1"/>
  </cols>
  <sheetData>
    <row r="1" spans="1:11" ht="56.25" customHeight="1" thickBot="1" x14ac:dyDescent="0.3">
      <c r="A1" s="73" t="s">
        <v>161</v>
      </c>
      <c r="B1" s="73"/>
      <c r="C1" s="73"/>
      <c r="D1" s="73"/>
      <c r="E1" s="73"/>
      <c r="F1" s="73"/>
      <c r="G1" s="73"/>
      <c r="H1" s="13"/>
      <c r="I1" s="13"/>
      <c r="J1" s="13"/>
      <c r="K1" s="13"/>
    </row>
    <row r="2" spans="1:11" ht="17.25" customHeight="1" thickBot="1" x14ac:dyDescent="0.3">
      <c r="A2" s="49" t="s">
        <v>4</v>
      </c>
      <c r="B2" s="50"/>
      <c r="C2" s="50"/>
      <c r="D2" s="50"/>
      <c r="E2" s="40">
        <f>VLOOKUP(C6,Form_Fields,6,FALSE)</f>
        <v>0</v>
      </c>
      <c r="F2" s="41"/>
      <c r="G2" s="42"/>
    </row>
    <row r="3" spans="1:11" ht="17.25" customHeight="1" thickBot="1" x14ac:dyDescent="0.3">
      <c r="A3" s="71" t="s">
        <v>1</v>
      </c>
      <c r="B3" s="72"/>
      <c r="C3" s="72"/>
      <c r="D3" s="72"/>
      <c r="E3" s="74">
        <f>VLOOKUP(C6,Form_Fields,7,FALSE)</f>
        <v>0</v>
      </c>
      <c r="F3" s="75"/>
      <c r="G3" s="76"/>
      <c r="H3" s="9"/>
      <c r="I3" s="9"/>
      <c r="J3" s="10"/>
      <c r="K3" s="10"/>
    </row>
    <row r="4" spans="1:11" ht="17.25" customHeight="1" thickBot="1" x14ac:dyDescent="0.3">
      <c r="A4" s="49" t="s">
        <v>0</v>
      </c>
      <c r="B4" s="50"/>
      <c r="C4" s="50"/>
      <c r="D4" s="50"/>
      <c r="E4" s="74">
        <f>VLOOKUP(C6,Form_Fields,8,FALSE)</f>
        <v>0</v>
      </c>
      <c r="F4" s="75"/>
      <c r="G4" s="76"/>
      <c r="H4" s="2"/>
      <c r="I4" s="2"/>
      <c r="J4" s="11"/>
      <c r="K4" s="11"/>
    </row>
    <row r="5" spans="1:11" ht="17.25" customHeight="1" thickBot="1" x14ac:dyDescent="0.3">
      <c r="A5" s="49" t="s">
        <v>13</v>
      </c>
      <c r="B5" s="50"/>
      <c r="C5" s="50"/>
      <c r="D5" s="51"/>
      <c r="E5" s="40">
        <f>VLOOKUP(C6,Form_Fields,9,FALSE)</f>
        <v>0</v>
      </c>
      <c r="F5" s="41"/>
      <c r="G5" s="42"/>
    </row>
    <row r="6" spans="1:11" ht="17.25" customHeight="1" thickBot="1" x14ac:dyDescent="0.3">
      <c r="A6" s="67" t="s">
        <v>7</v>
      </c>
      <c r="B6" s="68"/>
      <c r="C6" s="69" t="s">
        <v>14</v>
      </c>
      <c r="D6" s="70"/>
    </row>
    <row r="7" spans="1:11" ht="17.25" customHeight="1" thickBot="1" x14ac:dyDescent="0.3">
      <c r="A7" s="67" t="s">
        <v>3</v>
      </c>
      <c r="B7" s="68"/>
      <c r="C7" s="79">
        <f>VLOOKUP(C6,Form_Fields,2,FALSE)</f>
        <v>0</v>
      </c>
      <c r="D7" s="80"/>
    </row>
    <row r="8" spans="1:11" ht="17.25" customHeight="1" thickBot="1" x14ac:dyDescent="0.3">
      <c r="A8" s="49" t="s">
        <v>2</v>
      </c>
      <c r="B8" s="50"/>
      <c r="C8" s="81">
        <f>VLOOKUP(C6,Form_Fields,3,FALSE)</f>
        <v>0</v>
      </c>
      <c r="D8" s="82"/>
    </row>
    <row r="10" spans="1:11" ht="14.25" customHeight="1" thickBot="1" x14ac:dyDescent="0.3">
      <c r="A10" s="2"/>
      <c r="B10" s="2"/>
      <c r="C10" s="2"/>
      <c r="D10" s="2"/>
      <c r="E10" s="3"/>
      <c r="F10" s="2"/>
      <c r="G10" s="3"/>
    </row>
    <row r="11" spans="1:11" ht="33" customHeight="1" thickBot="1" x14ac:dyDescent="0.3">
      <c r="A11" s="43" t="s">
        <v>5</v>
      </c>
      <c r="B11" s="44"/>
      <c r="C11" s="44"/>
      <c r="D11" s="45"/>
      <c r="E11" s="15"/>
      <c r="F11" s="15"/>
      <c r="G11" s="15"/>
      <c r="H11" s="14"/>
      <c r="I11" s="14"/>
      <c r="J11" s="14"/>
      <c r="K11" s="14"/>
    </row>
    <row r="12" spans="1:11" ht="30" customHeight="1" x14ac:dyDescent="0.2">
      <c r="A12" s="56" t="s">
        <v>8</v>
      </c>
      <c r="B12" s="57"/>
      <c r="C12" s="52" t="s">
        <v>9</v>
      </c>
      <c r="D12" s="52" t="s">
        <v>10</v>
      </c>
      <c r="E12" s="14"/>
      <c r="F12" s="14"/>
      <c r="G12" s="14"/>
    </row>
    <row r="13" spans="1:11" ht="51.75" customHeight="1" thickBot="1" x14ac:dyDescent="0.25">
      <c r="A13" s="58"/>
      <c r="B13" s="59"/>
      <c r="C13" s="53"/>
      <c r="D13" s="53"/>
      <c r="E13" s="14"/>
      <c r="F13" s="14"/>
      <c r="G13" s="14"/>
    </row>
    <row r="14" spans="1:11" ht="49.9" customHeight="1" thickBot="1" x14ac:dyDescent="0.3">
      <c r="A14" s="54">
        <f>VLOOKUP(C6,Form_Fields,4,FALSE)</f>
        <v>0</v>
      </c>
      <c r="B14" s="55"/>
      <c r="C14" s="35"/>
      <c r="D14" s="27" t="str">
        <f>IFERROR(ROUNDDOWN(C14/A14,2),"")</f>
        <v/>
      </c>
      <c r="E14" s="2"/>
      <c r="F14" s="26"/>
      <c r="G14" s="26"/>
    </row>
    <row r="15" spans="1:11" ht="15" customHeight="1" thickBot="1" x14ac:dyDescent="0.3">
      <c r="A15" s="4"/>
      <c r="B15" s="4"/>
      <c r="C15" s="4"/>
      <c r="D15" s="4"/>
      <c r="E15" s="4"/>
      <c r="F15" s="4"/>
    </row>
    <row r="16" spans="1:11" ht="36" customHeight="1" thickBot="1" x14ac:dyDescent="0.25">
      <c r="A16" s="83" t="s">
        <v>11</v>
      </c>
      <c r="B16" s="84"/>
      <c r="C16" s="84"/>
      <c r="D16" s="84"/>
      <c r="E16" s="85"/>
      <c r="F16" s="77" t="s">
        <v>14</v>
      </c>
      <c r="G16" s="78"/>
      <c r="H16" s="12"/>
    </row>
    <row r="17" spans="1:11" ht="15" customHeight="1" x14ac:dyDescent="0.25">
      <c r="A17" s="60" t="s">
        <v>155</v>
      </c>
      <c r="B17" s="61"/>
      <c r="C17" s="61"/>
      <c r="D17" s="61"/>
      <c r="E17" s="61"/>
      <c r="F17" s="62"/>
      <c r="G17" s="63"/>
      <c r="H17" s="12"/>
      <c r="I17" s="12"/>
      <c r="J17" s="12"/>
      <c r="K17" s="12"/>
    </row>
    <row r="18" spans="1:11" ht="60.75" customHeight="1" thickBot="1" x14ac:dyDescent="0.3">
      <c r="A18" s="64"/>
      <c r="B18" s="65"/>
      <c r="C18" s="65"/>
      <c r="D18" s="65"/>
      <c r="E18" s="65"/>
      <c r="F18" s="65"/>
      <c r="G18" s="66"/>
      <c r="H18" s="12"/>
      <c r="I18" s="12"/>
      <c r="J18" s="12"/>
      <c r="K18" s="12"/>
    </row>
    <row r="19" spans="1:11" ht="14.45" customHeight="1" x14ac:dyDescent="0.25"/>
    <row r="20" spans="1:11" ht="20.45" x14ac:dyDescent="0.35">
      <c r="A20" s="34" t="s">
        <v>157</v>
      </c>
    </row>
    <row r="21" spans="1:11" ht="20.45" x14ac:dyDescent="0.35">
      <c r="A21" s="36">
        <f>VLOOKUP(C6,Form_Fields,10,FALSE)</f>
        <v>0</v>
      </c>
    </row>
    <row r="22" spans="1:11" ht="20.45" x14ac:dyDescent="0.35">
      <c r="A22" s="36" t="str">
        <f>IFERROR(VLOOKUP(A21,Managers,2,FALSE),"")</f>
        <v/>
      </c>
    </row>
    <row r="24" spans="1:11" ht="15" x14ac:dyDescent="0.25">
      <c r="A24" s="5" t="s">
        <v>6</v>
      </c>
      <c r="B24" s="5"/>
      <c r="C24" s="6"/>
    </row>
    <row r="25" spans="1:11" x14ac:dyDescent="0.2">
      <c r="A25" s="1" t="s">
        <v>154</v>
      </c>
    </row>
    <row r="26" spans="1:11" ht="26.45" customHeight="1" x14ac:dyDescent="0.2">
      <c r="A26" s="46" t="s">
        <v>158</v>
      </c>
      <c r="B26" s="46"/>
      <c r="C26" s="46"/>
      <c r="D26" s="46"/>
      <c r="E26" s="46"/>
      <c r="F26" s="46"/>
      <c r="G26" s="46"/>
      <c r="H26" s="46"/>
      <c r="I26" s="7"/>
      <c r="J26" s="7"/>
      <c r="K26" s="7"/>
    </row>
    <row r="27" spans="1:11" ht="15.6" customHeight="1" x14ac:dyDescent="0.2">
      <c r="A27" s="46"/>
      <c r="B27" s="46"/>
      <c r="C27" s="46"/>
      <c r="D27" s="46"/>
      <c r="E27" s="46"/>
      <c r="F27" s="46"/>
      <c r="G27" s="46"/>
      <c r="H27" s="46"/>
      <c r="I27" s="7"/>
      <c r="J27" s="7"/>
      <c r="K27" s="7"/>
    </row>
    <row r="28" spans="1:11" ht="13.9" customHeight="1" x14ac:dyDescent="0.2">
      <c r="A28" s="47" t="s">
        <v>159</v>
      </c>
      <c r="B28" s="47"/>
      <c r="C28" s="47"/>
      <c r="D28" s="47"/>
      <c r="E28" s="47"/>
      <c r="F28" s="47"/>
      <c r="G28" s="47"/>
      <c r="H28" s="47"/>
      <c r="I28" s="8"/>
      <c r="J28" s="8"/>
      <c r="K28" s="8"/>
    </row>
    <row r="29" spans="1:11" ht="45.6" customHeight="1" x14ac:dyDescent="0.2">
      <c r="A29" s="47"/>
      <c r="B29" s="47"/>
      <c r="C29" s="47"/>
      <c r="D29" s="47"/>
      <c r="E29" s="47"/>
      <c r="F29" s="47"/>
      <c r="G29" s="47"/>
      <c r="H29" s="47"/>
      <c r="I29" s="8"/>
      <c r="J29" s="8"/>
      <c r="K29" s="8"/>
    </row>
    <row r="30" spans="1:11" ht="19.149999999999999" customHeight="1" x14ac:dyDescent="0.2">
      <c r="A30" s="47" t="s">
        <v>12</v>
      </c>
      <c r="B30" s="47"/>
      <c r="C30" s="47"/>
      <c r="D30" s="47"/>
      <c r="E30" s="47"/>
      <c r="F30" s="47"/>
      <c r="G30" s="47"/>
      <c r="H30" s="47"/>
      <c r="I30" s="8"/>
      <c r="J30" s="8"/>
      <c r="K30" s="8"/>
    </row>
    <row r="31" spans="1:11" ht="30" customHeight="1" x14ac:dyDescent="0.2">
      <c r="A31" s="47" t="s">
        <v>160</v>
      </c>
      <c r="B31" s="47"/>
      <c r="C31" s="47"/>
      <c r="D31" s="47"/>
      <c r="E31" s="47"/>
      <c r="F31" s="47"/>
      <c r="G31" s="47"/>
      <c r="H31" s="47"/>
      <c r="I31" s="8"/>
      <c r="J31" s="8"/>
      <c r="K31" s="8"/>
    </row>
    <row r="32" spans="1:11" ht="13.9" customHeight="1" x14ac:dyDescent="0.2">
      <c r="A32" s="48" t="s">
        <v>156</v>
      </c>
      <c r="B32" s="48"/>
      <c r="C32" s="48"/>
      <c r="D32" s="48"/>
      <c r="E32" s="48"/>
      <c r="F32" s="48"/>
      <c r="G32" s="48"/>
      <c r="H32" s="48"/>
      <c r="I32" s="16"/>
      <c r="J32" s="16"/>
      <c r="K32" s="16"/>
    </row>
    <row r="34" spans="1:11" s="18" customFormat="1" x14ac:dyDescent="0.2">
      <c r="B34" s="17"/>
      <c r="C34" s="17"/>
      <c r="D34" s="17"/>
      <c r="E34" s="17"/>
      <c r="F34" s="17"/>
      <c r="G34" s="17"/>
      <c r="H34" s="17"/>
    </row>
    <row r="35" spans="1:11" s="18" customFormat="1" ht="15" x14ac:dyDescent="0.25">
      <c r="B35" s="19"/>
      <c r="C35" s="20"/>
      <c r="D35" s="20"/>
      <c r="E35" s="20"/>
      <c r="F35" s="17"/>
      <c r="G35" s="17"/>
      <c r="H35" s="17"/>
    </row>
    <row r="36" spans="1:11" s="18" customFormat="1" x14ac:dyDescent="0.2">
      <c r="A36" s="17"/>
      <c r="B36" s="17"/>
      <c r="C36" s="17"/>
      <c r="D36" s="17"/>
      <c r="E36" s="17"/>
      <c r="F36" s="17"/>
      <c r="G36" s="17"/>
      <c r="H36" s="17"/>
    </row>
    <row r="37" spans="1:11" s="18" customFormat="1" ht="13.9" customHeight="1" x14ac:dyDescent="0.2">
      <c r="A37" s="21"/>
      <c r="B37" s="21"/>
      <c r="C37" s="21"/>
      <c r="D37" s="21"/>
      <c r="E37" s="21"/>
      <c r="F37" s="21"/>
      <c r="G37" s="21"/>
      <c r="H37" s="21"/>
      <c r="I37" s="22"/>
      <c r="J37" s="22"/>
      <c r="K37" s="22"/>
    </row>
    <row r="38" spans="1:11" s="18" customFormat="1" x14ac:dyDescent="0.2">
      <c r="A38" s="21"/>
      <c r="B38" s="21"/>
      <c r="C38" s="21"/>
      <c r="D38" s="21"/>
      <c r="E38" s="21"/>
      <c r="F38" s="21"/>
      <c r="G38" s="21"/>
      <c r="H38" s="21"/>
      <c r="I38" s="22"/>
      <c r="J38" s="22"/>
      <c r="K38" s="22"/>
    </row>
    <row r="39" spans="1:11" s="18" customFormat="1" ht="13.9" customHeight="1" x14ac:dyDescent="0.2">
      <c r="A39" s="23"/>
      <c r="B39" s="23"/>
      <c r="C39" s="23"/>
      <c r="D39" s="23"/>
      <c r="E39" s="23"/>
      <c r="F39" s="23"/>
      <c r="G39" s="23"/>
      <c r="H39" s="23"/>
      <c r="I39" s="24"/>
      <c r="J39" s="24"/>
      <c r="K39" s="24"/>
    </row>
    <row r="40" spans="1:11" s="18" customFormat="1" x14ac:dyDescent="0.2">
      <c r="A40" s="23"/>
      <c r="B40" s="23"/>
      <c r="C40" s="23"/>
      <c r="D40" s="23"/>
      <c r="E40" s="23"/>
      <c r="F40" s="23"/>
      <c r="G40" s="23"/>
      <c r="H40" s="23"/>
      <c r="I40" s="24"/>
      <c r="J40" s="24"/>
      <c r="K40" s="24"/>
    </row>
    <row r="41" spans="1:11" s="18" customFormat="1" x14ac:dyDescent="0.2">
      <c r="A41" s="23"/>
      <c r="B41" s="23"/>
      <c r="C41" s="23"/>
      <c r="D41" s="23"/>
      <c r="E41" s="23"/>
      <c r="F41" s="23"/>
      <c r="G41" s="23"/>
      <c r="H41" s="23"/>
      <c r="I41" s="24"/>
      <c r="J41" s="24"/>
      <c r="K41" s="24"/>
    </row>
    <row r="42" spans="1:11" s="18" customFormat="1" x14ac:dyDescent="0.2">
      <c r="A42" s="23"/>
      <c r="B42" s="23"/>
      <c r="C42" s="23"/>
      <c r="D42" s="23"/>
      <c r="E42" s="23"/>
      <c r="F42" s="23"/>
      <c r="G42" s="23"/>
      <c r="H42" s="23"/>
      <c r="I42" s="24"/>
      <c r="J42" s="24"/>
      <c r="K42" s="24"/>
    </row>
    <row r="43" spans="1:11" s="18" customFormat="1" ht="14.45" customHeight="1" x14ac:dyDescent="0.2">
      <c r="A43" s="23"/>
      <c r="B43" s="23"/>
      <c r="C43" s="23"/>
      <c r="D43" s="23"/>
      <c r="E43" s="23"/>
      <c r="F43" s="23"/>
      <c r="G43" s="23"/>
      <c r="H43" s="23"/>
      <c r="I43" s="24"/>
      <c r="J43" s="24"/>
      <c r="K43" s="24"/>
    </row>
    <row r="44" spans="1:11" s="18" customFormat="1" x14ac:dyDescent="0.2">
      <c r="A44" s="23"/>
      <c r="B44" s="23"/>
      <c r="C44" s="23"/>
      <c r="D44" s="23"/>
      <c r="E44" s="23"/>
      <c r="F44" s="23"/>
      <c r="G44" s="23"/>
      <c r="H44" s="23"/>
      <c r="I44" s="24"/>
      <c r="J44" s="24"/>
      <c r="K44" s="24"/>
    </row>
    <row r="45" spans="1:11" s="18" customFormat="1" x14ac:dyDescent="0.2">
      <c r="A45" s="23"/>
      <c r="B45" s="23"/>
      <c r="C45" s="23"/>
      <c r="D45" s="23"/>
      <c r="E45" s="23"/>
      <c r="F45" s="23"/>
      <c r="G45" s="23"/>
      <c r="H45" s="23"/>
      <c r="I45" s="24"/>
      <c r="J45" s="24"/>
      <c r="K45" s="24"/>
    </row>
    <row r="46" spans="1:11" s="18" customFormat="1" x14ac:dyDescent="0.2">
      <c r="A46" s="23"/>
      <c r="B46" s="23"/>
      <c r="C46" s="23"/>
      <c r="D46" s="23"/>
      <c r="E46" s="23"/>
      <c r="F46" s="23"/>
      <c r="G46" s="23"/>
      <c r="H46" s="23"/>
      <c r="I46" s="24"/>
      <c r="J46" s="24"/>
      <c r="K46" s="24"/>
    </row>
    <row r="47" spans="1:11" s="18" customFormat="1" ht="13.9" customHeight="1" x14ac:dyDescent="0.2">
      <c r="A47" s="23"/>
      <c r="B47" s="23"/>
      <c r="C47" s="23"/>
      <c r="D47" s="23"/>
      <c r="E47" s="23"/>
      <c r="F47" s="23"/>
      <c r="G47" s="23"/>
      <c r="H47" s="23"/>
      <c r="I47" s="24"/>
      <c r="J47" s="24"/>
      <c r="K47" s="24"/>
    </row>
    <row r="48" spans="1:11" s="18" customFormat="1" x14ac:dyDescent="0.2">
      <c r="A48" s="23"/>
      <c r="B48" s="23"/>
      <c r="C48" s="23"/>
      <c r="D48" s="23"/>
      <c r="E48" s="23"/>
      <c r="F48" s="23"/>
      <c r="G48" s="23"/>
      <c r="H48" s="23"/>
      <c r="I48" s="24"/>
      <c r="J48" s="24"/>
      <c r="K48" s="24"/>
    </row>
    <row r="49" spans="1:13" s="18" customFormat="1" ht="13.9" customHeight="1" x14ac:dyDescent="0.2">
      <c r="A49" s="17"/>
      <c r="B49" s="17"/>
      <c r="C49" s="17"/>
      <c r="D49" s="17"/>
      <c r="E49" s="17"/>
      <c r="F49" s="17"/>
      <c r="G49" s="17"/>
      <c r="H49" s="17"/>
      <c r="I49" s="17"/>
      <c r="J49" s="17"/>
      <c r="K49" s="17"/>
      <c r="L49" s="25"/>
      <c r="M49" s="25"/>
    </row>
    <row r="50" spans="1:13" s="18" customFormat="1" x14ac:dyDescent="0.2">
      <c r="A50" s="17"/>
      <c r="B50" s="17"/>
      <c r="C50" s="17"/>
      <c r="D50" s="17"/>
      <c r="E50" s="17"/>
      <c r="F50" s="17"/>
      <c r="G50" s="17"/>
      <c r="H50" s="17"/>
    </row>
    <row r="51" spans="1:13" s="18" customFormat="1" x14ac:dyDescent="0.2"/>
    <row r="52" spans="1:13" s="18" customFormat="1" x14ac:dyDescent="0.2"/>
  </sheetData>
  <sheetProtection algorithmName="SHA-512" hashValue="LI7igMc3cGZkAKiCGnDSKXfPWXB1ZydOGp4x1++QX6v9gxWK2TXKb4xUzNRlQ7JRpwPt+c/M75fFQYWlGHq86A==" saltValue="SZWqpgXQaRq/U5XW0cGfOA==" spinCount="100000" sheet="1" objects="1" scenarios="1"/>
  <mergeCells count="29">
    <mergeCell ref="F16:G16"/>
    <mergeCell ref="A7:B7"/>
    <mergeCell ref="C7:D7"/>
    <mergeCell ref="A8:B8"/>
    <mergeCell ref="C8:D8"/>
    <mergeCell ref="A16:E16"/>
    <mergeCell ref="A4:D4"/>
    <mergeCell ref="A3:D3"/>
    <mergeCell ref="A2:D2"/>
    <mergeCell ref="A1:G1"/>
    <mergeCell ref="E2:G2"/>
    <mergeCell ref="E3:G3"/>
    <mergeCell ref="E4:G4"/>
    <mergeCell ref="E5:G5"/>
    <mergeCell ref="A11:D11"/>
    <mergeCell ref="A26:H27"/>
    <mergeCell ref="A28:H29"/>
    <mergeCell ref="A32:H32"/>
    <mergeCell ref="A5:D5"/>
    <mergeCell ref="C12:C13"/>
    <mergeCell ref="D12:D13"/>
    <mergeCell ref="A14:B14"/>
    <mergeCell ref="A12:B13"/>
    <mergeCell ref="A17:G17"/>
    <mergeCell ref="A18:G18"/>
    <mergeCell ref="A30:H30"/>
    <mergeCell ref="A31:H31"/>
    <mergeCell ref="A6:B6"/>
    <mergeCell ref="C6:D6"/>
  </mergeCells>
  <conditionalFormatting sqref="F14:G14">
    <cfRule type="cellIs" dxfId="2" priority="2" operator="greaterThan">
      <formula>0.8449</formula>
    </cfRule>
    <cfRule type="cellIs" dxfId="1" priority="3" operator="lessThan">
      <formula>0.845</formula>
    </cfRule>
  </conditionalFormatting>
  <conditionalFormatting sqref="A18:G18">
    <cfRule type="expression" dxfId="0" priority="1">
      <formula>$F$16="No"</formula>
    </cfRule>
  </conditionalFormatting>
  <pageMargins left="0.5" right="0.5" top="0.5" bottom="0.5" header="0.3" footer="0.3"/>
  <pageSetup orientation="landscape" r:id="rId1"/>
  <drawing r:id="rId2"/>
  <legacyDrawing r:id="rId3"/>
  <controls>
    <mc:AlternateContent xmlns:mc="http://schemas.openxmlformats.org/markup-compatibility/2006">
      <mc:Choice Requires="x14">
        <control shapeId="1025" r:id="rId4" name="TechAssistYes">
          <controlPr autoLine="0" r:id="rId5">
            <anchor moveWithCells="1" sizeWithCells="1">
              <from>
                <xdr:col>4</xdr:col>
                <xdr:colOff>0</xdr:colOff>
                <xdr:row>15</xdr:row>
                <xdr:rowOff>38100</xdr:rowOff>
              </from>
              <to>
                <xdr:col>4</xdr:col>
                <xdr:colOff>0</xdr:colOff>
                <xdr:row>15</xdr:row>
                <xdr:rowOff>228600</xdr:rowOff>
              </to>
            </anchor>
          </controlPr>
        </control>
      </mc:Choice>
      <mc:Fallback>
        <control shapeId="1025" r:id="rId4" name="TechAssistYes"/>
      </mc:Fallback>
    </mc:AlternateContent>
    <mc:AlternateContent xmlns:mc="http://schemas.openxmlformats.org/markup-compatibility/2006">
      <mc:Choice Requires="x14">
        <control shapeId="1026" r:id="rId6" name="TechAssistNo">
          <controlPr autoLine="0" r:id="rId7">
            <anchor moveWithCells="1" sizeWithCells="1">
              <from>
                <xdr:col>4</xdr:col>
                <xdr:colOff>0</xdr:colOff>
                <xdr:row>15</xdr:row>
                <xdr:rowOff>47625</xdr:rowOff>
              </from>
              <to>
                <xdr:col>4</xdr:col>
                <xdr:colOff>0</xdr:colOff>
                <xdr:row>15</xdr:row>
                <xdr:rowOff>238125</xdr:rowOff>
              </to>
            </anchor>
          </controlPr>
        </control>
      </mc:Choice>
      <mc:Fallback>
        <control shapeId="1026" r:id="rId6" name="TechAssistNo"/>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Lookups!$A$1:$A$3</xm:f>
          </x14:formula1>
          <xm:sqref>F16:G16</xm:sqref>
        </x14:dataValidation>
        <x14:dataValidation type="list" allowBlank="1" showInputMessage="1" showErrorMessage="1">
          <x14:formula1>
            <xm:f>'Grant Data'!$C$2:$C$64</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13" sqref="B13"/>
    </sheetView>
  </sheetViews>
  <sheetFormatPr defaultRowHeight="15" x14ac:dyDescent="0.25"/>
  <cols>
    <col min="1" max="1" width="24.85546875" customWidth="1"/>
    <col min="2" max="2" width="35.140625" customWidth="1"/>
  </cols>
  <sheetData>
    <row r="1" spans="1:2" x14ac:dyDescent="0.25">
      <c r="A1" s="28" t="s">
        <v>14</v>
      </c>
    </row>
    <row r="2" spans="1:2" x14ac:dyDescent="0.25">
      <c r="A2" t="s">
        <v>15</v>
      </c>
    </row>
    <row r="3" spans="1:2" x14ac:dyDescent="0.25">
      <c r="A3" t="s">
        <v>16</v>
      </c>
    </row>
    <row r="8" spans="1:2" x14ac:dyDescent="0.25">
      <c r="A8" t="s">
        <v>17</v>
      </c>
    </row>
    <row r="9" spans="1:2" x14ac:dyDescent="0.25">
      <c r="A9" t="s">
        <v>18</v>
      </c>
      <c r="B9" t="s">
        <v>19</v>
      </c>
    </row>
    <row r="10" spans="1:2" x14ac:dyDescent="0.25">
      <c r="A10" s="29" t="s">
        <v>20</v>
      </c>
      <c r="B10" s="29" t="s">
        <v>21</v>
      </c>
    </row>
    <row r="11" spans="1:2" x14ac:dyDescent="0.25">
      <c r="A11" s="29" t="s">
        <v>22</v>
      </c>
      <c r="B11" s="29" t="s">
        <v>23</v>
      </c>
    </row>
    <row r="12" spans="1:2" x14ac:dyDescent="0.25">
      <c r="A12" s="29" t="s">
        <v>24</v>
      </c>
      <c r="B12" s="29" t="s">
        <v>25</v>
      </c>
    </row>
    <row r="13" spans="1:2" x14ac:dyDescent="0.25">
      <c r="A13" s="29" t="s">
        <v>162</v>
      </c>
      <c r="B13" t="s">
        <v>163</v>
      </c>
    </row>
    <row r="14" spans="1:2" x14ac:dyDescent="0.25">
      <c r="A14" s="29" t="s">
        <v>26</v>
      </c>
      <c r="B14" s="29" t="s">
        <v>27</v>
      </c>
    </row>
    <row r="15" spans="1:2" x14ac:dyDescent="0.25">
      <c r="A15" s="29" t="s">
        <v>28</v>
      </c>
      <c r="B15" s="29" t="s">
        <v>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5"/>
  <sheetViews>
    <sheetView workbookViewId="0">
      <selection activeCell="A3" sqref="A3:XFD3"/>
    </sheetView>
  </sheetViews>
  <sheetFormatPr defaultRowHeight="15" x14ac:dyDescent="0.25"/>
  <cols>
    <col min="1" max="1" width="26.85546875" customWidth="1"/>
    <col min="3" max="3" width="29.85546875" customWidth="1"/>
    <col min="4" max="4" width="14.140625" customWidth="1"/>
    <col min="5" max="7" width="12.7109375" customWidth="1"/>
    <col min="8" max="8" width="28.7109375" customWidth="1"/>
    <col min="9" max="9" width="40.85546875" customWidth="1"/>
    <col min="10" max="10" width="29.5703125" customWidth="1"/>
    <col min="11" max="11" width="45.140625" customWidth="1"/>
    <col min="12" max="12" width="23.42578125" customWidth="1"/>
  </cols>
  <sheetData>
    <row r="1" spans="1:12" s="32" customFormat="1" ht="45" x14ac:dyDescent="0.25">
      <c r="A1" s="30" t="s">
        <v>30</v>
      </c>
      <c r="B1" s="30" t="s">
        <v>31</v>
      </c>
      <c r="C1" s="30" t="s">
        <v>32</v>
      </c>
      <c r="D1" s="30" t="s">
        <v>33</v>
      </c>
      <c r="E1" s="30" t="s">
        <v>34</v>
      </c>
      <c r="F1" s="30" t="s">
        <v>35</v>
      </c>
      <c r="G1" s="30" t="s">
        <v>36</v>
      </c>
      <c r="H1" s="30" t="s">
        <v>37</v>
      </c>
      <c r="I1" s="30" t="s">
        <v>38</v>
      </c>
      <c r="J1" s="30" t="s">
        <v>39</v>
      </c>
      <c r="K1" s="30" t="s">
        <v>40</v>
      </c>
      <c r="L1" s="31" t="s">
        <v>41</v>
      </c>
    </row>
    <row r="2" spans="1:12" x14ac:dyDescent="0.25">
      <c r="A2" s="33"/>
      <c r="B2" s="33"/>
      <c r="C2" s="31" t="s">
        <v>14</v>
      </c>
      <c r="D2" s="33"/>
      <c r="E2" s="33"/>
      <c r="F2" s="33"/>
      <c r="G2" s="33"/>
      <c r="H2" s="33"/>
      <c r="I2" s="33"/>
      <c r="J2" s="33"/>
      <c r="K2" s="33"/>
      <c r="L2" s="33"/>
    </row>
    <row r="3" spans="1:12" ht="30" x14ac:dyDescent="0.25">
      <c r="A3" s="37" t="s">
        <v>164</v>
      </c>
      <c r="B3" s="37" t="s">
        <v>42</v>
      </c>
      <c r="C3" s="37" t="s">
        <v>182</v>
      </c>
      <c r="D3" s="38">
        <v>34777</v>
      </c>
      <c r="E3" s="38">
        <v>239</v>
      </c>
      <c r="F3" s="39">
        <v>145</v>
      </c>
      <c r="G3" s="39">
        <v>0</v>
      </c>
      <c r="H3" s="37" t="s">
        <v>46</v>
      </c>
      <c r="I3" s="37" t="s">
        <v>47</v>
      </c>
      <c r="J3" s="37" t="s">
        <v>48</v>
      </c>
      <c r="K3" s="37" t="s">
        <v>49</v>
      </c>
      <c r="L3" s="37" t="s">
        <v>20</v>
      </c>
    </row>
    <row r="4" spans="1:12" ht="30" x14ac:dyDescent="0.25">
      <c r="A4" s="37" t="s">
        <v>164</v>
      </c>
      <c r="B4" s="37" t="s">
        <v>42</v>
      </c>
      <c r="C4" s="37" t="s">
        <v>224</v>
      </c>
      <c r="D4" s="38">
        <v>54483</v>
      </c>
      <c r="E4" s="38">
        <v>89</v>
      </c>
      <c r="F4" s="39">
        <v>610</v>
      </c>
      <c r="G4" s="39">
        <v>0</v>
      </c>
      <c r="H4" s="37" t="s">
        <v>134</v>
      </c>
      <c r="I4" s="37" t="s">
        <v>135</v>
      </c>
      <c r="J4" s="37" t="s">
        <v>136</v>
      </c>
      <c r="K4" s="37" t="s">
        <v>225</v>
      </c>
      <c r="L4" s="37" t="s">
        <v>26</v>
      </c>
    </row>
    <row r="5" spans="1:12" ht="30" x14ac:dyDescent="0.25">
      <c r="A5" s="37" t="s">
        <v>164</v>
      </c>
      <c r="B5" s="37" t="s">
        <v>42</v>
      </c>
      <c r="C5" s="37" t="s">
        <v>200</v>
      </c>
      <c r="D5" s="38">
        <v>661696</v>
      </c>
      <c r="E5" s="38">
        <v>62</v>
      </c>
      <c r="F5" s="39">
        <v>10665</v>
      </c>
      <c r="G5" s="39">
        <v>0</v>
      </c>
      <c r="H5" s="37" t="s">
        <v>101</v>
      </c>
      <c r="I5" s="37" t="s">
        <v>102</v>
      </c>
      <c r="J5" s="37" t="s">
        <v>103</v>
      </c>
      <c r="K5" s="37" t="s">
        <v>104</v>
      </c>
      <c r="L5" s="37" t="s">
        <v>26</v>
      </c>
    </row>
    <row r="6" spans="1:12" ht="30" x14ac:dyDescent="0.25">
      <c r="A6" s="37" t="s">
        <v>164</v>
      </c>
      <c r="B6" s="37" t="s">
        <v>42</v>
      </c>
      <c r="C6" s="37" t="s">
        <v>218</v>
      </c>
      <c r="D6" s="38">
        <v>29776</v>
      </c>
      <c r="E6" s="38">
        <v>205</v>
      </c>
      <c r="F6" s="39">
        <v>145</v>
      </c>
      <c r="G6" s="39">
        <v>0</v>
      </c>
      <c r="H6" s="37" t="s">
        <v>75</v>
      </c>
      <c r="I6" s="37" t="s">
        <v>76</v>
      </c>
      <c r="J6" s="37" t="s">
        <v>77</v>
      </c>
      <c r="K6" s="37" t="s">
        <v>78</v>
      </c>
      <c r="L6" s="37" t="s">
        <v>28</v>
      </c>
    </row>
    <row r="7" spans="1:12" ht="30" x14ac:dyDescent="0.25">
      <c r="A7" s="37" t="s">
        <v>164</v>
      </c>
      <c r="B7" s="37" t="s">
        <v>42</v>
      </c>
      <c r="C7" s="37" t="s">
        <v>181</v>
      </c>
      <c r="D7" s="38">
        <v>17304</v>
      </c>
      <c r="E7" s="38">
        <v>412</v>
      </c>
      <c r="F7" s="39">
        <v>42</v>
      </c>
      <c r="G7" s="39">
        <v>0</v>
      </c>
      <c r="H7" s="37" t="s">
        <v>58</v>
      </c>
      <c r="I7" s="37" t="s">
        <v>59</v>
      </c>
      <c r="J7" s="37" t="s">
        <v>60</v>
      </c>
      <c r="K7" s="37" t="s">
        <v>61</v>
      </c>
      <c r="L7" s="37" t="s">
        <v>24</v>
      </c>
    </row>
    <row r="8" spans="1:12" ht="30" x14ac:dyDescent="0.25">
      <c r="A8" s="37" t="s">
        <v>164</v>
      </c>
      <c r="B8" s="37" t="s">
        <v>42</v>
      </c>
      <c r="C8" s="37" t="s">
        <v>180</v>
      </c>
      <c r="D8" s="38">
        <v>33234</v>
      </c>
      <c r="E8" s="38">
        <v>144</v>
      </c>
      <c r="F8" s="39">
        <v>230</v>
      </c>
      <c r="G8" s="39">
        <v>0</v>
      </c>
      <c r="H8" s="37" t="s">
        <v>65</v>
      </c>
      <c r="I8" s="37" t="s">
        <v>66</v>
      </c>
      <c r="J8" s="37" t="s">
        <v>67</v>
      </c>
      <c r="K8" s="37" t="s">
        <v>68</v>
      </c>
      <c r="L8" s="37" t="s">
        <v>20</v>
      </c>
    </row>
    <row r="9" spans="1:12" ht="30" x14ac:dyDescent="0.25">
      <c r="A9" s="37" t="s">
        <v>164</v>
      </c>
      <c r="B9" s="37" t="s">
        <v>42</v>
      </c>
      <c r="C9" s="37" t="s">
        <v>219</v>
      </c>
      <c r="D9" s="38">
        <v>204133</v>
      </c>
      <c r="E9" s="38">
        <v>212</v>
      </c>
      <c r="F9" s="39">
        <v>960</v>
      </c>
      <c r="G9" s="39">
        <v>0</v>
      </c>
      <c r="H9" s="37" t="s">
        <v>149</v>
      </c>
      <c r="I9" s="37" t="s">
        <v>220</v>
      </c>
      <c r="J9" s="37" t="s">
        <v>221</v>
      </c>
      <c r="K9" s="37" t="s">
        <v>222</v>
      </c>
      <c r="L9" s="37" t="s">
        <v>28</v>
      </c>
    </row>
    <row r="10" spans="1:12" ht="30" x14ac:dyDescent="0.25">
      <c r="A10" s="37" t="s">
        <v>164</v>
      </c>
      <c r="B10" s="37" t="s">
        <v>42</v>
      </c>
      <c r="C10" s="37" t="s">
        <v>209</v>
      </c>
      <c r="D10" s="38">
        <v>2300000</v>
      </c>
      <c r="E10" s="38">
        <v>411</v>
      </c>
      <c r="F10" s="39">
        <v>6122</v>
      </c>
      <c r="G10" s="39">
        <v>0</v>
      </c>
      <c r="H10" s="37" t="s">
        <v>150</v>
      </c>
      <c r="I10" s="37" t="s">
        <v>151</v>
      </c>
      <c r="J10" s="37" t="s">
        <v>152</v>
      </c>
      <c r="K10" s="37" t="s">
        <v>153</v>
      </c>
      <c r="L10" s="37" t="s">
        <v>28</v>
      </c>
    </row>
    <row r="11" spans="1:12" ht="30" x14ac:dyDescent="0.25">
      <c r="A11" s="37" t="s">
        <v>164</v>
      </c>
      <c r="B11" s="37" t="s">
        <v>42</v>
      </c>
      <c r="C11" s="37" t="s">
        <v>201</v>
      </c>
      <c r="D11" s="38">
        <v>215000</v>
      </c>
      <c r="E11" s="38">
        <v>37</v>
      </c>
      <c r="F11" s="39">
        <v>5775</v>
      </c>
      <c r="G11" s="39">
        <v>0</v>
      </c>
      <c r="H11" s="37" t="s">
        <v>105</v>
      </c>
      <c r="I11" s="37" t="s">
        <v>202</v>
      </c>
      <c r="J11" s="37" t="s">
        <v>203</v>
      </c>
      <c r="K11" s="37" t="s">
        <v>204</v>
      </c>
      <c r="L11" s="37" t="s">
        <v>28</v>
      </c>
    </row>
    <row r="12" spans="1:12" ht="30" x14ac:dyDescent="0.25">
      <c r="A12" s="37" t="s">
        <v>164</v>
      </c>
      <c r="B12" s="37" t="s">
        <v>42</v>
      </c>
      <c r="C12" s="37" t="s">
        <v>235</v>
      </c>
      <c r="D12" s="38">
        <v>46315</v>
      </c>
      <c r="E12" s="38">
        <v>409</v>
      </c>
      <c r="F12" s="39">
        <v>113</v>
      </c>
      <c r="G12" s="39">
        <v>0</v>
      </c>
      <c r="H12" s="37" t="s">
        <v>87</v>
      </c>
      <c r="I12" s="37" t="s">
        <v>88</v>
      </c>
      <c r="J12" s="37" t="s">
        <v>89</v>
      </c>
      <c r="K12" s="37" t="s">
        <v>90</v>
      </c>
      <c r="L12" s="37" t="s">
        <v>28</v>
      </c>
    </row>
    <row r="13" spans="1:12" ht="30" x14ac:dyDescent="0.25">
      <c r="A13" s="37" t="s">
        <v>164</v>
      </c>
      <c r="B13" s="37" t="s">
        <v>42</v>
      </c>
      <c r="C13" s="37" t="s">
        <v>179</v>
      </c>
      <c r="D13" s="38">
        <v>134047</v>
      </c>
      <c r="E13" s="38">
        <v>71</v>
      </c>
      <c r="F13" s="39">
        <v>1863</v>
      </c>
      <c r="G13" s="39">
        <v>0</v>
      </c>
      <c r="H13" s="37" t="s">
        <v>69</v>
      </c>
      <c r="I13" s="37" t="s">
        <v>70</v>
      </c>
      <c r="J13" s="37" t="s">
        <v>71</v>
      </c>
      <c r="K13" s="37" t="s">
        <v>72</v>
      </c>
      <c r="L13" s="37" t="s">
        <v>20</v>
      </c>
    </row>
    <row r="14" spans="1:12" ht="30" x14ac:dyDescent="0.25">
      <c r="A14" s="37" t="s">
        <v>164</v>
      </c>
      <c r="B14" s="37" t="s">
        <v>42</v>
      </c>
      <c r="C14" s="37" t="s">
        <v>194</v>
      </c>
      <c r="D14" s="38">
        <v>37711</v>
      </c>
      <c r="E14" s="38">
        <v>142</v>
      </c>
      <c r="F14" s="39">
        <v>265</v>
      </c>
      <c r="G14" s="39">
        <v>0</v>
      </c>
      <c r="H14" s="37" t="s">
        <v>73</v>
      </c>
      <c r="I14" s="37" t="s">
        <v>195</v>
      </c>
      <c r="J14" s="37" t="s">
        <v>196</v>
      </c>
      <c r="K14" s="37" t="s">
        <v>197</v>
      </c>
      <c r="L14" s="37" t="s">
        <v>22</v>
      </c>
    </row>
    <row r="15" spans="1:12" ht="30" x14ac:dyDescent="0.25">
      <c r="A15" s="37" t="s">
        <v>164</v>
      </c>
      <c r="B15" s="37" t="s">
        <v>42</v>
      </c>
      <c r="C15" s="37" t="s">
        <v>213</v>
      </c>
      <c r="D15" s="38">
        <v>29376</v>
      </c>
      <c r="E15" s="38">
        <v>322</v>
      </c>
      <c r="F15" s="39">
        <v>91</v>
      </c>
      <c r="G15" s="39">
        <v>0</v>
      </c>
      <c r="H15" s="37" t="s">
        <v>119</v>
      </c>
      <c r="I15" s="37" t="s">
        <v>120</v>
      </c>
      <c r="J15" s="37" t="s">
        <v>121</v>
      </c>
      <c r="K15" s="37" t="s">
        <v>122</v>
      </c>
      <c r="L15" s="37" t="s">
        <v>20</v>
      </c>
    </row>
    <row r="16" spans="1:12" ht="30" x14ac:dyDescent="0.25">
      <c r="A16" s="37" t="s">
        <v>164</v>
      </c>
      <c r="B16" s="37" t="s">
        <v>42</v>
      </c>
      <c r="C16" s="37" t="s">
        <v>171</v>
      </c>
      <c r="D16" s="38">
        <v>29623</v>
      </c>
      <c r="E16" s="38">
        <v>411</v>
      </c>
      <c r="F16" s="39">
        <v>72</v>
      </c>
      <c r="G16" s="39">
        <v>0</v>
      </c>
      <c r="H16" s="37" t="s">
        <v>83</v>
      </c>
      <c r="I16" s="37" t="s">
        <v>84</v>
      </c>
      <c r="J16" s="37" t="s">
        <v>85</v>
      </c>
      <c r="K16" s="37" t="s">
        <v>86</v>
      </c>
      <c r="L16" s="37" t="s">
        <v>24</v>
      </c>
    </row>
    <row r="17" spans="1:12" ht="30" x14ac:dyDescent="0.25">
      <c r="A17" s="37" t="s">
        <v>164</v>
      </c>
      <c r="B17" s="37" t="s">
        <v>42</v>
      </c>
      <c r="C17" s="37" t="s">
        <v>167</v>
      </c>
      <c r="D17" s="38">
        <v>43156</v>
      </c>
      <c r="E17" s="38">
        <v>172</v>
      </c>
      <c r="F17" s="39">
        <v>250</v>
      </c>
      <c r="G17" s="39">
        <v>0</v>
      </c>
      <c r="H17" s="37" t="s">
        <v>79</v>
      </c>
      <c r="I17" s="37" t="s">
        <v>80</v>
      </c>
      <c r="J17" s="37" t="s">
        <v>81</v>
      </c>
      <c r="K17" s="37" t="s">
        <v>82</v>
      </c>
      <c r="L17" s="37" t="s">
        <v>28</v>
      </c>
    </row>
    <row r="18" spans="1:12" ht="30" x14ac:dyDescent="0.25">
      <c r="A18" s="37" t="s">
        <v>164</v>
      </c>
      <c r="B18" s="37" t="s">
        <v>42</v>
      </c>
      <c r="C18" s="37" t="s">
        <v>166</v>
      </c>
      <c r="D18" s="38">
        <v>30900</v>
      </c>
      <c r="E18" s="38">
        <v>412</v>
      </c>
      <c r="F18" s="39">
        <v>75</v>
      </c>
      <c r="G18" s="39">
        <v>0</v>
      </c>
      <c r="H18" s="37" t="s">
        <v>79</v>
      </c>
      <c r="I18" s="37" t="s">
        <v>80</v>
      </c>
      <c r="J18" s="37" t="s">
        <v>81</v>
      </c>
      <c r="K18" s="37" t="s">
        <v>82</v>
      </c>
      <c r="L18" s="37" t="s">
        <v>28</v>
      </c>
    </row>
    <row r="19" spans="1:12" ht="30" x14ac:dyDescent="0.25">
      <c r="A19" s="37" t="s">
        <v>164</v>
      </c>
      <c r="B19" s="37" t="s">
        <v>42</v>
      </c>
      <c r="C19" s="37" t="s">
        <v>172</v>
      </c>
      <c r="D19" s="38">
        <v>395713</v>
      </c>
      <c r="E19" s="38">
        <v>47</v>
      </c>
      <c r="F19" s="39">
        <v>8000</v>
      </c>
      <c r="G19" s="39">
        <v>0</v>
      </c>
      <c r="H19" s="37" t="s">
        <v>145</v>
      </c>
      <c r="I19" s="37" t="s">
        <v>146</v>
      </c>
      <c r="J19" s="37" t="s">
        <v>147</v>
      </c>
      <c r="K19" s="37" t="s">
        <v>148</v>
      </c>
      <c r="L19" s="37" t="s">
        <v>24</v>
      </c>
    </row>
    <row r="20" spans="1:12" ht="30" x14ac:dyDescent="0.25">
      <c r="A20" s="37" t="s">
        <v>164</v>
      </c>
      <c r="B20" s="37" t="s">
        <v>42</v>
      </c>
      <c r="C20" s="37" t="s">
        <v>231</v>
      </c>
      <c r="D20" s="38">
        <v>46723</v>
      </c>
      <c r="E20" s="38">
        <v>172</v>
      </c>
      <c r="F20" s="39">
        <v>271</v>
      </c>
      <c r="G20" s="39">
        <v>0</v>
      </c>
      <c r="H20" s="37" t="s">
        <v>123</v>
      </c>
      <c r="I20" s="37" t="s">
        <v>124</v>
      </c>
      <c r="J20" s="37" t="s">
        <v>125</v>
      </c>
      <c r="K20" s="37" t="s">
        <v>126</v>
      </c>
      <c r="L20" s="37" t="s">
        <v>24</v>
      </c>
    </row>
    <row r="21" spans="1:12" ht="30" x14ac:dyDescent="0.25">
      <c r="A21" s="37" t="s">
        <v>164</v>
      </c>
      <c r="B21" s="37" t="s">
        <v>42</v>
      </c>
      <c r="C21" s="37" t="s">
        <v>223</v>
      </c>
      <c r="D21" s="38">
        <v>217243</v>
      </c>
      <c r="E21" s="38">
        <v>145</v>
      </c>
      <c r="F21" s="39">
        <v>1488</v>
      </c>
      <c r="G21" s="39">
        <v>0</v>
      </c>
      <c r="H21" s="37" t="s">
        <v>50</v>
      </c>
      <c r="I21" s="37" t="s">
        <v>51</v>
      </c>
      <c r="J21" s="37" t="s">
        <v>52</v>
      </c>
      <c r="K21" s="37" t="s">
        <v>53</v>
      </c>
      <c r="L21" s="37" t="s">
        <v>28</v>
      </c>
    </row>
    <row r="22" spans="1:12" ht="30" x14ac:dyDescent="0.25">
      <c r="A22" s="37" t="s">
        <v>164</v>
      </c>
      <c r="B22" s="37" t="s">
        <v>42</v>
      </c>
      <c r="C22" s="37" t="s">
        <v>190</v>
      </c>
      <c r="D22" s="38">
        <v>21982</v>
      </c>
      <c r="E22" s="38">
        <v>152</v>
      </c>
      <c r="F22" s="39">
        <v>144</v>
      </c>
      <c r="G22" s="39">
        <v>0</v>
      </c>
      <c r="H22" s="37" t="s">
        <v>43</v>
      </c>
      <c r="I22" s="37" t="s">
        <v>44</v>
      </c>
      <c r="J22" s="37" t="s">
        <v>45</v>
      </c>
      <c r="K22" s="37" t="s">
        <v>191</v>
      </c>
      <c r="L22" s="37" t="s">
        <v>162</v>
      </c>
    </row>
    <row r="23" spans="1:12" ht="30" x14ac:dyDescent="0.25">
      <c r="A23" s="37" t="s">
        <v>164</v>
      </c>
      <c r="B23" s="37" t="s">
        <v>42</v>
      </c>
      <c r="C23" s="37" t="s">
        <v>183</v>
      </c>
      <c r="D23" s="38">
        <v>27410</v>
      </c>
      <c r="E23" s="38">
        <v>409</v>
      </c>
      <c r="F23" s="39">
        <v>67</v>
      </c>
      <c r="G23" s="39">
        <v>0</v>
      </c>
      <c r="H23" s="37" t="s">
        <v>184</v>
      </c>
      <c r="I23" s="37" t="s">
        <v>185</v>
      </c>
      <c r="J23" s="37" t="s">
        <v>186</v>
      </c>
      <c r="K23" s="37" t="s">
        <v>187</v>
      </c>
      <c r="L23" s="37" t="s">
        <v>162</v>
      </c>
    </row>
    <row r="24" spans="1:12" ht="30" x14ac:dyDescent="0.25">
      <c r="A24" s="37" t="s">
        <v>164</v>
      </c>
      <c r="B24" s="37" t="s">
        <v>42</v>
      </c>
      <c r="C24" s="37" t="s">
        <v>188</v>
      </c>
      <c r="D24" s="38">
        <v>8034</v>
      </c>
      <c r="E24" s="38">
        <v>401</v>
      </c>
      <c r="F24" s="39">
        <v>20</v>
      </c>
      <c r="G24" s="39">
        <v>0</v>
      </c>
      <c r="H24" s="37" t="s">
        <v>184</v>
      </c>
      <c r="I24" s="37" t="s">
        <v>185</v>
      </c>
      <c r="J24" s="37" t="s">
        <v>189</v>
      </c>
      <c r="K24" s="37" t="s">
        <v>187</v>
      </c>
      <c r="L24" s="37" t="s">
        <v>162</v>
      </c>
    </row>
    <row r="25" spans="1:12" ht="30" x14ac:dyDescent="0.25">
      <c r="A25" s="37" t="s">
        <v>164</v>
      </c>
      <c r="B25" s="37" t="s">
        <v>42</v>
      </c>
      <c r="C25" s="37" t="s">
        <v>165</v>
      </c>
      <c r="D25" s="38">
        <v>88987</v>
      </c>
      <c r="E25" s="38">
        <v>411</v>
      </c>
      <c r="F25" s="39">
        <v>216</v>
      </c>
      <c r="G25" s="39">
        <v>0</v>
      </c>
      <c r="H25" s="37" t="s">
        <v>91</v>
      </c>
      <c r="I25" s="37" t="s">
        <v>92</v>
      </c>
      <c r="J25" s="37" t="s">
        <v>93</v>
      </c>
      <c r="K25" s="37" t="s">
        <v>94</v>
      </c>
      <c r="L25" s="37" t="s">
        <v>24</v>
      </c>
    </row>
    <row r="26" spans="1:12" ht="30" x14ac:dyDescent="0.25">
      <c r="A26" s="37" t="s">
        <v>164</v>
      </c>
      <c r="B26" s="37" t="s">
        <v>42</v>
      </c>
      <c r="C26" s="37" t="s">
        <v>236</v>
      </c>
      <c r="D26" s="38">
        <v>44714</v>
      </c>
      <c r="E26" s="38">
        <v>412</v>
      </c>
      <c r="F26" s="39">
        <v>274</v>
      </c>
      <c r="G26" s="39">
        <v>0</v>
      </c>
      <c r="H26" s="37" t="s">
        <v>62</v>
      </c>
      <c r="I26" s="37" t="s">
        <v>63</v>
      </c>
      <c r="J26" s="37" t="s">
        <v>237</v>
      </c>
      <c r="K26" s="37" t="s">
        <v>64</v>
      </c>
      <c r="L26" s="37" t="s">
        <v>24</v>
      </c>
    </row>
    <row r="27" spans="1:12" ht="30" x14ac:dyDescent="0.25">
      <c r="A27" s="37" t="s">
        <v>164</v>
      </c>
      <c r="B27" s="37" t="s">
        <v>42</v>
      </c>
      <c r="C27" s="37" t="s">
        <v>205</v>
      </c>
      <c r="D27" s="38">
        <v>39167</v>
      </c>
      <c r="E27" s="38">
        <v>39</v>
      </c>
      <c r="F27" s="39">
        <v>990</v>
      </c>
      <c r="G27" s="39">
        <v>0</v>
      </c>
      <c r="H27" s="37" t="s">
        <v>106</v>
      </c>
      <c r="I27" s="37" t="s">
        <v>107</v>
      </c>
      <c r="J27" s="37" t="s">
        <v>108</v>
      </c>
      <c r="K27" s="37" t="s">
        <v>109</v>
      </c>
      <c r="L27" s="37" t="s">
        <v>28</v>
      </c>
    </row>
    <row r="28" spans="1:12" ht="30" x14ac:dyDescent="0.25">
      <c r="A28" s="37" t="s">
        <v>164</v>
      </c>
      <c r="B28" s="37" t="s">
        <v>42</v>
      </c>
      <c r="C28" s="37" t="s">
        <v>193</v>
      </c>
      <c r="D28" s="38">
        <v>27258</v>
      </c>
      <c r="E28" s="38">
        <v>411</v>
      </c>
      <c r="F28" s="39">
        <v>92</v>
      </c>
      <c r="G28" s="39">
        <v>0</v>
      </c>
      <c r="H28" s="37" t="s">
        <v>130</v>
      </c>
      <c r="I28" s="37" t="s">
        <v>131</v>
      </c>
      <c r="J28" s="37" t="s">
        <v>132</v>
      </c>
      <c r="K28" s="37" t="s">
        <v>133</v>
      </c>
      <c r="L28" s="37" t="s">
        <v>22</v>
      </c>
    </row>
    <row r="29" spans="1:12" ht="30" x14ac:dyDescent="0.25">
      <c r="A29" s="37" t="s">
        <v>164</v>
      </c>
      <c r="B29" s="37" t="s">
        <v>42</v>
      </c>
      <c r="C29" s="37" t="s">
        <v>192</v>
      </c>
      <c r="D29" s="38">
        <v>37827</v>
      </c>
      <c r="E29" s="38">
        <v>411</v>
      </c>
      <c r="F29" s="39">
        <v>92</v>
      </c>
      <c r="G29" s="39">
        <v>0</v>
      </c>
      <c r="H29" s="37" t="s">
        <v>130</v>
      </c>
      <c r="I29" s="37" t="s">
        <v>131</v>
      </c>
      <c r="J29" s="37" t="s">
        <v>132</v>
      </c>
      <c r="K29" s="37" t="s">
        <v>133</v>
      </c>
      <c r="L29" s="37" t="s">
        <v>22</v>
      </c>
    </row>
    <row r="30" spans="1:12" ht="30" x14ac:dyDescent="0.25">
      <c r="A30" s="37" t="s">
        <v>164</v>
      </c>
      <c r="B30" s="37" t="s">
        <v>42</v>
      </c>
      <c r="C30" s="37" t="s">
        <v>229</v>
      </c>
      <c r="D30" s="38">
        <v>392263</v>
      </c>
      <c r="E30" s="38">
        <v>63</v>
      </c>
      <c r="F30" s="39">
        <v>6215</v>
      </c>
      <c r="G30" s="39">
        <v>0</v>
      </c>
      <c r="H30" s="37" t="s">
        <v>142</v>
      </c>
      <c r="I30" s="37" t="s">
        <v>143</v>
      </c>
      <c r="J30" s="37" t="s">
        <v>144</v>
      </c>
      <c r="K30" s="37" t="s">
        <v>230</v>
      </c>
      <c r="L30" s="37" t="s">
        <v>26</v>
      </c>
    </row>
    <row r="31" spans="1:12" ht="30" x14ac:dyDescent="0.25">
      <c r="A31" s="37" t="s">
        <v>164</v>
      </c>
      <c r="B31" s="37" t="s">
        <v>42</v>
      </c>
      <c r="C31" s="37" t="s">
        <v>232</v>
      </c>
      <c r="D31" s="38">
        <v>156518</v>
      </c>
      <c r="E31" s="38">
        <v>96</v>
      </c>
      <c r="F31" s="39">
        <v>1620</v>
      </c>
      <c r="G31" s="39">
        <v>0</v>
      </c>
      <c r="H31" s="37" t="s">
        <v>140</v>
      </c>
      <c r="I31" s="37" t="s">
        <v>233</v>
      </c>
      <c r="J31" s="37" t="s">
        <v>234</v>
      </c>
      <c r="K31" s="37" t="s">
        <v>141</v>
      </c>
      <c r="L31" s="37" t="s">
        <v>26</v>
      </c>
    </row>
    <row r="32" spans="1:12" ht="30" x14ac:dyDescent="0.25">
      <c r="A32" s="37" t="s">
        <v>164</v>
      </c>
      <c r="B32" s="37" t="s">
        <v>42</v>
      </c>
      <c r="C32" s="37" t="s">
        <v>206</v>
      </c>
      <c r="D32" s="38">
        <v>481188</v>
      </c>
      <c r="E32" s="38">
        <v>59</v>
      </c>
      <c r="F32" s="39">
        <v>8053</v>
      </c>
      <c r="G32" s="39">
        <v>0</v>
      </c>
      <c r="H32" s="37" t="s">
        <v>99</v>
      </c>
      <c r="I32" s="37" t="s">
        <v>207</v>
      </c>
      <c r="J32" s="37" t="s">
        <v>100</v>
      </c>
      <c r="K32" s="37" t="s">
        <v>208</v>
      </c>
      <c r="L32" s="37" t="s">
        <v>26</v>
      </c>
    </row>
    <row r="33" spans="1:12" ht="30" x14ac:dyDescent="0.25">
      <c r="A33" s="37" t="s">
        <v>164</v>
      </c>
      <c r="B33" s="37" t="s">
        <v>42</v>
      </c>
      <c r="C33" s="37" t="s">
        <v>173</v>
      </c>
      <c r="D33" s="38">
        <v>65686</v>
      </c>
      <c r="E33" s="38">
        <v>239</v>
      </c>
      <c r="F33" s="39">
        <v>274</v>
      </c>
      <c r="G33" s="39">
        <v>0</v>
      </c>
      <c r="H33" s="37" t="s">
        <v>95</v>
      </c>
      <c r="I33" s="37" t="s">
        <v>96</v>
      </c>
      <c r="J33" s="37" t="s">
        <v>97</v>
      </c>
      <c r="K33" s="37" t="s">
        <v>98</v>
      </c>
      <c r="L33" s="37" t="s">
        <v>24</v>
      </c>
    </row>
    <row r="34" spans="1:12" ht="30" x14ac:dyDescent="0.25">
      <c r="A34" s="37" t="s">
        <v>164</v>
      </c>
      <c r="B34" s="37" t="s">
        <v>42</v>
      </c>
      <c r="C34" s="37" t="s">
        <v>174</v>
      </c>
      <c r="D34" s="38">
        <v>137570</v>
      </c>
      <c r="E34" s="38">
        <v>58</v>
      </c>
      <c r="F34" s="39">
        <v>2370</v>
      </c>
      <c r="G34" s="39">
        <v>0</v>
      </c>
      <c r="H34" s="37" t="s">
        <v>74</v>
      </c>
      <c r="I34" s="37" t="s">
        <v>175</v>
      </c>
      <c r="J34" s="37" t="s">
        <v>176</v>
      </c>
      <c r="K34" s="37" t="s">
        <v>177</v>
      </c>
      <c r="L34" s="37" t="s">
        <v>24</v>
      </c>
    </row>
    <row r="35" spans="1:12" ht="30" x14ac:dyDescent="0.25">
      <c r="A35" s="37" t="s">
        <v>164</v>
      </c>
      <c r="B35" s="37" t="s">
        <v>42</v>
      </c>
      <c r="C35" s="37" t="s">
        <v>170</v>
      </c>
      <c r="D35" s="38">
        <v>178007</v>
      </c>
      <c r="E35" s="38">
        <v>152</v>
      </c>
      <c r="F35" s="39">
        <v>1165</v>
      </c>
      <c r="G35" s="39">
        <v>0</v>
      </c>
      <c r="H35" s="37" t="s">
        <v>113</v>
      </c>
      <c r="I35" s="37" t="s">
        <v>114</v>
      </c>
      <c r="J35" s="37" t="s">
        <v>115</v>
      </c>
      <c r="K35" s="37" t="s">
        <v>116</v>
      </c>
      <c r="L35" s="37" t="s">
        <v>24</v>
      </c>
    </row>
    <row r="36" spans="1:12" ht="30" x14ac:dyDescent="0.25">
      <c r="A36" s="37" t="s">
        <v>164</v>
      </c>
      <c r="B36" s="37" t="s">
        <v>42</v>
      </c>
      <c r="C36" s="37" t="s">
        <v>238</v>
      </c>
      <c r="D36" s="38">
        <v>27236</v>
      </c>
      <c r="E36" s="38">
        <v>406</v>
      </c>
      <c r="F36" s="39">
        <v>67</v>
      </c>
      <c r="G36" s="39">
        <v>0</v>
      </c>
      <c r="H36" s="37" t="s">
        <v>239</v>
      </c>
      <c r="I36" s="37" t="s">
        <v>240</v>
      </c>
      <c r="J36" s="37" t="s">
        <v>241</v>
      </c>
      <c r="K36" s="37" t="s">
        <v>242</v>
      </c>
      <c r="L36" s="37" t="s">
        <v>20</v>
      </c>
    </row>
    <row r="37" spans="1:12" ht="30" x14ac:dyDescent="0.25">
      <c r="A37" s="37" t="s">
        <v>164</v>
      </c>
      <c r="B37" s="37" t="s">
        <v>42</v>
      </c>
      <c r="C37" s="37" t="s">
        <v>178</v>
      </c>
      <c r="D37" s="38">
        <v>25956</v>
      </c>
      <c r="E37" s="38">
        <v>412</v>
      </c>
      <c r="F37" s="39">
        <v>63</v>
      </c>
      <c r="G37" s="39">
        <v>0</v>
      </c>
      <c r="H37" s="37" t="s">
        <v>117</v>
      </c>
      <c r="I37" s="37" t="s">
        <v>243</v>
      </c>
      <c r="J37" s="37" t="s">
        <v>118</v>
      </c>
      <c r="K37" s="37" t="s">
        <v>244</v>
      </c>
      <c r="L37" s="37" t="s">
        <v>20</v>
      </c>
    </row>
    <row r="38" spans="1:12" ht="30" x14ac:dyDescent="0.25">
      <c r="A38" s="37" t="s">
        <v>164</v>
      </c>
      <c r="B38" s="37" t="s">
        <v>42</v>
      </c>
      <c r="C38" s="37" t="s">
        <v>227</v>
      </c>
      <c r="D38" s="38">
        <v>39785</v>
      </c>
      <c r="E38" s="38">
        <v>410</v>
      </c>
      <c r="F38" s="39">
        <v>97</v>
      </c>
      <c r="G38" s="39">
        <v>0</v>
      </c>
      <c r="H38" s="37" t="s">
        <v>54</v>
      </c>
      <c r="I38" s="37" t="s">
        <v>55</v>
      </c>
      <c r="J38" s="37" t="s">
        <v>56</v>
      </c>
      <c r="K38" s="37" t="s">
        <v>228</v>
      </c>
      <c r="L38" s="37" t="s">
        <v>26</v>
      </c>
    </row>
    <row r="39" spans="1:12" ht="30" x14ac:dyDescent="0.25">
      <c r="A39" s="37" t="s">
        <v>164</v>
      </c>
      <c r="B39" s="37" t="s">
        <v>42</v>
      </c>
      <c r="C39" s="37" t="s">
        <v>226</v>
      </c>
      <c r="D39" s="38">
        <v>76219</v>
      </c>
      <c r="E39" s="38">
        <v>411</v>
      </c>
      <c r="F39" s="39">
        <v>185</v>
      </c>
      <c r="G39" s="39">
        <v>0</v>
      </c>
      <c r="H39" s="37" t="s">
        <v>54</v>
      </c>
      <c r="I39" s="37" t="s">
        <v>55</v>
      </c>
      <c r="J39" s="37" t="s">
        <v>56</v>
      </c>
      <c r="K39" s="37" t="s">
        <v>57</v>
      </c>
      <c r="L39" s="37" t="s">
        <v>26</v>
      </c>
    </row>
    <row r="40" spans="1:12" ht="30" x14ac:dyDescent="0.25">
      <c r="A40" s="37" t="s">
        <v>164</v>
      </c>
      <c r="B40" s="37" t="s">
        <v>42</v>
      </c>
      <c r="C40" s="37" t="s">
        <v>245</v>
      </c>
      <c r="D40" s="38">
        <v>52277</v>
      </c>
      <c r="E40" s="38">
        <v>411</v>
      </c>
      <c r="F40" s="39">
        <v>127</v>
      </c>
      <c r="G40" s="39">
        <v>0</v>
      </c>
      <c r="H40" s="37" t="s">
        <v>246</v>
      </c>
      <c r="I40" s="37" t="s">
        <v>55</v>
      </c>
      <c r="J40" s="37" t="s">
        <v>56</v>
      </c>
      <c r="K40" s="37" t="s">
        <v>57</v>
      </c>
      <c r="L40" s="37" t="s">
        <v>26</v>
      </c>
    </row>
    <row r="41" spans="1:12" ht="30" x14ac:dyDescent="0.25">
      <c r="A41" s="37" t="s">
        <v>164</v>
      </c>
      <c r="B41" s="37" t="s">
        <v>42</v>
      </c>
      <c r="C41" s="37" t="s">
        <v>198</v>
      </c>
      <c r="D41" s="38">
        <v>13184</v>
      </c>
      <c r="E41" s="38">
        <v>412</v>
      </c>
      <c r="F41" s="39">
        <v>32</v>
      </c>
      <c r="G41" s="39">
        <v>0</v>
      </c>
      <c r="H41" s="37" t="s">
        <v>127</v>
      </c>
      <c r="I41" s="37" t="s">
        <v>128</v>
      </c>
      <c r="J41" s="37" t="s">
        <v>129</v>
      </c>
      <c r="K41" s="37" t="s">
        <v>199</v>
      </c>
      <c r="L41" s="37" t="s">
        <v>22</v>
      </c>
    </row>
    <row r="42" spans="1:12" ht="30" x14ac:dyDescent="0.25">
      <c r="A42" s="37" t="s">
        <v>164</v>
      </c>
      <c r="B42" s="37" t="s">
        <v>42</v>
      </c>
      <c r="C42" s="37" t="s">
        <v>168</v>
      </c>
      <c r="D42" s="38">
        <v>60525</v>
      </c>
      <c r="E42" s="38">
        <v>67</v>
      </c>
      <c r="F42" s="39">
        <v>900</v>
      </c>
      <c r="G42" s="39">
        <v>0</v>
      </c>
      <c r="H42" s="37" t="s">
        <v>110</v>
      </c>
      <c r="I42" s="37" t="s">
        <v>169</v>
      </c>
      <c r="J42" s="37" t="s">
        <v>111</v>
      </c>
      <c r="K42" s="37" t="s">
        <v>112</v>
      </c>
      <c r="L42" s="37" t="s">
        <v>24</v>
      </c>
    </row>
    <row r="43" spans="1:12" ht="30" x14ac:dyDescent="0.25">
      <c r="A43" s="37" t="s">
        <v>164</v>
      </c>
      <c r="B43" s="37" t="s">
        <v>42</v>
      </c>
      <c r="C43" s="37" t="s">
        <v>210</v>
      </c>
      <c r="D43" s="38">
        <v>66385</v>
      </c>
      <c r="E43" s="38">
        <v>107</v>
      </c>
      <c r="F43" s="39">
        <v>620</v>
      </c>
      <c r="G43" s="39">
        <v>0</v>
      </c>
      <c r="H43" s="37" t="s">
        <v>137</v>
      </c>
      <c r="I43" s="37" t="s">
        <v>211</v>
      </c>
      <c r="J43" s="37" t="s">
        <v>138</v>
      </c>
      <c r="K43" s="37" t="s">
        <v>212</v>
      </c>
      <c r="L43" s="37" t="s">
        <v>26</v>
      </c>
    </row>
    <row r="44" spans="1:12" ht="30" x14ac:dyDescent="0.25">
      <c r="A44" s="37" t="s">
        <v>164</v>
      </c>
      <c r="B44" s="37" t="s">
        <v>42</v>
      </c>
      <c r="C44" s="37" t="s">
        <v>247</v>
      </c>
      <c r="D44" s="38">
        <v>26763</v>
      </c>
      <c r="E44" s="38">
        <v>411</v>
      </c>
      <c r="F44" s="39">
        <v>65</v>
      </c>
      <c r="G44" s="39">
        <v>0</v>
      </c>
      <c r="H44" s="37" t="s">
        <v>248</v>
      </c>
      <c r="I44" s="37" t="s">
        <v>249</v>
      </c>
      <c r="J44" s="37" t="s">
        <v>250</v>
      </c>
      <c r="K44" s="37" t="s">
        <v>251</v>
      </c>
      <c r="L44" s="37" t="s">
        <v>162</v>
      </c>
    </row>
    <row r="45" spans="1:12" ht="30" x14ac:dyDescent="0.25">
      <c r="A45" s="37" t="s">
        <v>164</v>
      </c>
      <c r="B45" s="37" t="s">
        <v>42</v>
      </c>
      <c r="C45" s="37" t="s">
        <v>214</v>
      </c>
      <c r="D45" s="38">
        <v>55276</v>
      </c>
      <c r="E45" s="38">
        <v>84</v>
      </c>
      <c r="F45" s="39">
        <v>652</v>
      </c>
      <c r="G45" s="39">
        <v>0</v>
      </c>
      <c r="H45" s="37" t="s">
        <v>139</v>
      </c>
      <c r="I45" s="37" t="s">
        <v>215</v>
      </c>
      <c r="J45" s="37" t="s">
        <v>216</v>
      </c>
      <c r="K45" s="37" t="s">
        <v>217</v>
      </c>
      <c r="L45" s="37" t="s">
        <v>20</v>
      </c>
    </row>
  </sheetData>
  <sortState ref="A3:L42">
    <sortCondition ref="C3:C4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IELCE MidYear</vt:lpstr>
      <vt:lpstr>Lookups</vt:lpstr>
      <vt:lpstr>Grant Data</vt:lpstr>
      <vt:lpstr>Form_Fields</vt:lpstr>
      <vt:lpstr>Managers</vt:lpstr>
    </vt:vector>
  </TitlesOfParts>
  <Company>Florida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Cross, Jerris</dc:creator>
  <cp:lastModifiedBy>Colorado, Josue</cp:lastModifiedBy>
  <cp:lastPrinted>2017-05-18T12:41:45Z</cp:lastPrinted>
  <dcterms:created xsi:type="dcterms:W3CDTF">2016-11-03T16:11:23Z</dcterms:created>
  <dcterms:modified xsi:type="dcterms:W3CDTF">2018-02-05T20:57:49Z</dcterms:modified>
</cp:coreProperties>
</file>